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1565" activeTab="3"/>
  </bookViews>
  <sheets>
    <sheet name="entrate" sheetId="1" r:id="rId1"/>
    <sheet name="uscite" sheetId="2" r:id="rId2"/>
    <sheet name="riepilogo" sheetId="3" r:id="rId3"/>
    <sheet name="conto patrimonio" sheetId="4" r:id="rId4"/>
  </sheets>
  <externalReferences>
    <externalReference r:id="rId5"/>
    <externalReference r:id="rId6"/>
  </externalReferences>
  <definedNames>
    <definedName name="_xlnm.Print_Area" localSheetId="3">'conto patrimonio'!$A$1:$E$54</definedName>
    <definedName name="_xlnm.Print_Area" localSheetId="0">entrate!$A$1:$R$72</definedName>
    <definedName name="_xlnm.Print_Area" localSheetId="2">riepilogo!$A$1:$O$54</definedName>
    <definedName name="_xlnm.Print_Area" localSheetId="1">uscite!$A$1:$R$158</definedName>
    <definedName name="cassa">riepilogo!$H$58</definedName>
    <definedName name="_xlnm.Print_Titles" localSheetId="0">entrate!$1:$4</definedName>
    <definedName name="_xlnm.Print_Titles" localSheetId="1">uscite!$1:$4</definedName>
  </definedNames>
  <calcPr calcId="144525"/>
</workbook>
</file>

<file path=xl/calcChain.xml><?xml version="1.0" encoding="utf-8"?>
<calcChain xmlns="http://schemas.openxmlformats.org/spreadsheetml/2006/main">
  <c r="D140" i="4" l="1"/>
  <c r="D139" i="4"/>
  <c r="D123" i="4"/>
  <c r="D122" i="4"/>
  <c r="D121" i="4"/>
  <c r="D120" i="4"/>
  <c r="D119" i="4"/>
  <c r="E125" i="4" s="1"/>
  <c r="D138" i="4" s="1"/>
  <c r="E142" i="4" s="1"/>
  <c r="D112" i="4"/>
  <c r="E114" i="4" s="1"/>
  <c r="E85" i="4"/>
  <c r="D46" i="4"/>
  <c r="E45" i="4"/>
  <c r="E26" i="4"/>
  <c r="E41" i="4" s="1"/>
  <c r="E48" i="4" s="1"/>
  <c r="E84" i="4" s="1"/>
  <c r="E12" i="4"/>
  <c r="N7" i="3"/>
  <c r="F7" i="3"/>
  <c r="E7" i="3"/>
  <c r="D7" i="3"/>
  <c r="C7" i="3"/>
  <c r="B7" i="3"/>
  <c r="C5" i="3"/>
  <c r="B5" i="3"/>
  <c r="G151" i="2"/>
  <c r="G153" i="2" s="1"/>
  <c r="D48" i="3" s="1"/>
  <c r="F151" i="2"/>
  <c r="F153" i="2" s="1"/>
  <c r="C48" i="3" s="1"/>
  <c r="E151" i="2"/>
  <c r="E153" i="2" s="1"/>
  <c r="B48" i="3" s="1"/>
  <c r="P140" i="2"/>
  <c r="M140" i="2"/>
  <c r="L140" i="2"/>
  <c r="N140" i="2" s="1"/>
  <c r="I140" i="2"/>
  <c r="H140" i="2"/>
  <c r="J140" i="2" s="1"/>
  <c r="K140" i="2" s="1"/>
  <c r="P136" i="2"/>
  <c r="P151" i="2" s="1"/>
  <c r="P153" i="2" s="1"/>
  <c r="M48" i="3" s="1"/>
  <c r="M136" i="2"/>
  <c r="L136" i="2"/>
  <c r="N136" i="2" s="1"/>
  <c r="I136" i="2"/>
  <c r="H136" i="2"/>
  <c r="J136" i="2" s="1"/>
  <c r="G127" i="2"/>
  <c r="F127" i="2"/>
  <c r="E127" i="2"/>
  <c r="P125" i="2"/>
  <c r="M125" i="2"/>
  <c r="L125" i="2"/>
  <c r="N125" i="2" s="1"/>
  <c r="I125" i="2"/>
  <c r="H125" i="2"/>
  <c r="J125" i="2" s="1"/>
  <c r="K125" i="2" s="1"/>
  <c r="P123" i="2"/>
  <c r="M123" i="2"/>
  <c r="L123" i="2"/>
  <c r="I123" i="2"/>
  <c r="H123" i="2"/>
  <c r="P119" i="2"/>
  <c r="P127" i="2" s="1"/>
  <c r="M119" i="2"/>
  <c r="M127" i="2" s="1"/>
  <c r="L119" i="2"/>
  <c r="L127" i="2" s="1"/>
  <c r="I119" i="2"/>
  <c r="I127" i="2" s="1"/>
  <c r="H119" i="2"/>
  <c r="H127" i="2" s="1"/>
  <c r="R114" i="2"/>
  <c r="Q114" i="2"/>
  <c r="P114" i="2"/>
  <c r="O114" i="2"/>
  <c r="N114" i="2"/>
  <c r="M114" i="2"/>
  <c r="L114" i="2"/>
  <c r="K114" i="2"/>
  <c r="I114" i="2"/>
  <c r="I129" i="2" s="1"/>
  <c r="F46" i="3" s="1"/>
  <c r="H114" i="2"/>
  <c r="H129" i="2" s="1"/>
  <c r="E46" i="3" s="1"/>
  <c r="G114" i="2"/>
  <c r="G129" i="2" s="1"/>
  <c r="D46" i="3" s="1"/>
  <c r="F114" i="2"/>
  <c r="F129" i="2" s="1"/>
  <c r="C46" i="3" s="1"/>
  <c r="E114" i="2"/>
  <c r="E129" i="2" s="1"/>
  <c r="B46" i="3" s="1"/>
  <c r="G105" i="2"/>
  <c r="D42" i="3" s="1"/>
  <c r="F105" i="2"/>
  <c r="C42" i="3" s="1"/>
  <c r="E105" i="2"/>
  <c r="B42" i="3" s="1"/>
  <c r="P103" i="2"/>
  <c r="P105" i="2" s="1"/>
  <c r="M42" i="3" s="1"/>
  <c r="M103" i="2"/>
  <c r="M105" i="2" s="1"/>
  <c r="J42" i="3" s="1"/>
  <c r="L103" i="2"/>
  <c r="L105" i="2" s="1"/>
  <c r="I42" i="3" s="1"/>
  <c r="I103" i="2"/>
  <c r="I105" i="2" s="1"/>
  <c r="F42" i="3" s="1"/>
  <c r="H103" i="2"/>
  <c r="H105" i="2" s="1"/>
  <c r="E42" i="3" s="1"/>
  <c r="G99" i="2"/>
  <c r="D41" i="3" s="1"/>
  <c r="F99" i="2"/>
  <c r="C41" i="3" s="1"/>
  <c r="E99" i="2"/>
  <c r="B41" i="3" s="1"/>
  <c r="P98" i="2"/>
  <c r="M98" i="2"/>
  <c r="L98" i="2"/>
  <c r="N98" i="2" s="1"/>
  <c r="J98" i="2"/>
  <c r="K98" i="2" s="1"/>
  <c r="I98" i="2"/>
  <c r="H98" i="2"/>
  <c r="Q98" i="2" s="1"/>
  <c r="P97" i="2"/>
  <c r="M97" i="2"/>
  <c r="L97" i="2"/>
  <c r="J97" i="2"/>
  <c r="K97" i="2" s="1"/>
  <c r="I97" i="2"/>
  <c r="H97" i="2"/>
  <c r="P96" i="2"/>
  <c r="M96" i="2"/>
  <c r="L96" i="2"/>
  <c r="J96" i="2"/>
  <c r="I96" i="2"/>
  <c r="H96" i="2"/>
  <c r="P95" i="2"/>
  <c r="M95" i="2"/>
  <c r="L95" i="2"/>
  <c r="N95" i="2" s="1"/>
  <c r="J95" i="2"/>
  <c r="K95" i="2" s="1"/>
  <c r="I95" i="2"/>
  <c r="I99" i="2" s="1"/>
  <c r="F41" i="3" s="1"/>
  <c r="H95" i="2"/>
  <c r="G92" i="2"/>
  <c r="D40" i="3" s="1"/>
  <c r="F92" i="2"/>
  <c r="C40" i="3" s="1"/>
  <c r="E92" i="2"/>
  <c r="B40" i="3" s="1"/>
  <c r="P89" i="2"/>
  <c r="M89" i="2"/>
  <c r="L89" i="2"/>
  <c r="J89" i="2"/>
  <c r="K89" i="2" s="1"/>
  <c r="I89" i="2"/>
  <c r="H89" i="2"/>
  <c r="Q89" i="2" s="1"/>
  <c r="P88" i="2"/>
  <c r="M88" i="2"/>
  <c r="L88" i="2"/>
  <c r="K88" i="2"/>
  <c r="J88" i="2"/>
  <c r="I88" i="2"/>
  <c r="H88" i="2"/>
  <c r="P87" i="2"/>
  <c r="M87" i="2"/>
  <c r="L87" i="2"/>
  <c r="N87" i="2" s="1"/>
  <c r="J87" i="2"/>
  <c r="K87" i="2" s="1"/>
  <c r="I87" i="2"/>
  <c r="H87" i="2"/>
  <c r="Q87" i="2" s="1"/>
  <c r="P86" i="2"/>
  <c r="M86" i="2"/>
  <c r="L86" i="2"/>
  <c r="J86" i="2"/>
  <c r="K86" i="2" s="1"/>
  <c r="I86" i="2"/>
  <c r="H86" i="2"/>
  <c r="P85" i="2"/>
  <c r="M85" i="2"/>
  <c r="L85" i="2"/>
  <c r="N85" i="2" s="1"/>
  <c r="J85" i="2"/>
  <c r="K85" i="2" s="1"/>
  <c r="I85" i="2"/>
  <c r="H85" i="2"/>
  <c r="Q85" i="2" s="1"/>
  <c r="P84" i="2"/>
  <c r="M84" i="2"/>
  <c r="L84" i="2"/>
  <c r="N84" i="2" s="1"/>
  <c r="O84" i="2" s="1"/>
  <c r="I84" i="2"/>
  <c r="R84" i="2" s="1"/>
  <c r="H84" i="2"/>
  <c r="Q84" i="2" s="1"/>
  <c r="P83" i="2"/>
  <c r="M83" i="2"/>
  <c r="L83" i="2"/>
  <c r="N83" i="2" s="1"/>
  <c r="R83" i="2" s="1"/>
  <c r="I83" i="2"/>
  <c r="H83" i="2"/>
  <c r="Q83" i="2" s="1"/>
  <c r="P82" i="2"/>
  <c r="M82" i="2"/>
  <c r="L82" i="2"/>
  <c r="N82" i="2" s="1"/>
  <c r="O82" i="2" s="1"/>
  <c r="I82" i="2"/>
  <c r="H82" i="2"/>
  <c r="Q82" i="2" s="1"/>
  <c r="P81" i="2"/>
  <c r="M81" i="2"/>
  <c r="L81" i="2"/>
  <c r="N81" i="2" s="1"/>
  <c r="I81" i="2"/>
  <c r="H81" i="2"/>
  <c r="P80" i="2"/>
  <c r="M80" i="2"/>
  <c r="L80" i="2"/>
  <c r="N80" i="2" s="1"/>
  <c r="I80" i="2"/>
  <c r="H80" i="2"/>
  <c r="J80" i="2" s="1"/>
  <c r="K80" i="2" s="1"/>
  <c r="P78" i="2"/>
  <c r="M78" i="2"/>
  <c r="L78" i="2"/>
  <c r="I78" i="2"/>
  <c r="H78" i="2"/>
  <c r="J78" i="2" s="1"/>
  <c r="K78" i="2" s="1"/>
  <c r="P75" i="2"/>
  <c r="M75" i="2"/>
  <c r="L75" i="2"/>
  <c r="N75" i="2" s="1"/>
  <c r="I75" i="2"/>
  <c r="H75" i="2"/>
  <c r="J75" i="2" s="1"/>
  <c r="K75" i="2" s="1"/>
  <c r="P74" i="2"/>
  <c r="M74" i="2"/>
  <c r="L74" i="2"/>
  <c r="N74" i="2" s="1"/>
  <c r="I74" i="2"/>
  <c r="H74" i="2"/>
  <c r="J74" i="2" s="1"/>
  <c r="K74" i="2" s="1"/>
  <c r="P73" i="2"/>
  <c r="M73" i="2"/>
  <c r="L73" i="2"/>
  <c r="N73" i="2" s="1"/>
  <c r="I73" i="2"/>
  <c r="H73" i="2"/>
  <c r="J73" i="2" s="1"/>
  <c r="K73" i="2" s="1"/>
  <c r="P72" i="2"/>
  <c r="M72" i="2"/>
  <c r="L72" i="2"/>
  <c r="N72" i="2" s="1"/>
  <c r="I72" i="2"/>
  <c r="H72" i="2"/>
  <c r="J72" i="2" s="1"/>
  <c r="K72" i="2" s="1"/>
  <c r="P64" i="2"/>
  <c r="M64" i="2"/>
  <c r="O64" i="2" s="1"/>
  <c r="L64" i="2"/>
  <c r="N64" i="2" s="1"/>
  <c r="I64" i="2"/>
  <c r="H64" i="2"/>
  <c r="J64" i="2" s="1"/>
  <c r="K64" i="2" s="1"/>
  <c r="P55" i="2"/>
  <c r="M55" i="2"/>
  <c r="L55" i="2"/>
  <c r="N55" i="2" s="1"/>
  <c r="I55" i="2"/>
  <c r="H55" i="2"/>
  <c r="J55" i="2" s="1"/>
  <c r="K55" i="2" s="1"/>
  <c r="P51" i="2"/>
  <c r="M51" i="2"/>
  <c r="L51" i="2"/>
  <c r="N51" i="2" s="1"/>
  <c r="I51" i="2"/>
  <c r="H51" i="2"/>
  <c r="J51" i="2" s="1"/>
  <c r="K51" i="2" s="1"/>
  <c r="P49" i="2"/>
  <c r="M49" i="2"/>
  <c r="L49" i="2"/>
  <c r="N49" i="2" s="1"/>
  <c r="I49" i="2"/>
  <c r="H49" i="2"/>
  <c r="J49" i="2" s="1"/>
  <c r="K49" i="2" s="1"/>
  <c r="P47" i="2"/>
  <c r="M47" i="2"/>
  <c r="L47" i="2"/>
  <c r="N47" i="2" s="1"/>
  <c r="I47" i="2"/>
  <c r="H47" i="2"/>
  <c r="J47" i="2" s="1"/>
  <c r="K47" i="2" s="1"/>
  <c r="P41" i="2"/>
  <c r="M41" i="2"/>
  <c r="L41" i="2"/>
  <c r="N41" i="2" s="1"/>
  <c r="I41" i="2"/>
  <c r="H41" i="2"/>
  <c r="J41" i="2" s="1"/>
  <c r="K41" i="2" s="1"/>
  <c r="P40" i="2"/>
  <c r="M40" i="2"/>
  <c r="L40" i="2"/>
  <c r="N40" i="2" s="1"/>
  <c r="I40" i="2"/>
  <c r="H40" i="2"/>
  <c r="J40" i="2" s="1"/>
  <c r="K40" i="2" s="1"/>
  <c r="P38" i="2"/>
  <c r="M38" i="2"/>
  <c r="L38" i="2"/>
  <c r="I38" i="2"/>
  <c r="H38" i="2"/>
  <c r="J38" i="2" s="1"/>
  <c r="K38" i="2" s="1"/>
  <c r="P35" i="2"/>
  <c r="P92" i="2" s="1"/>
  <c r="M40" i="3" s="1"/>
  <c r="M35" i="2"/>
  <c r="L35" i="2"/>
  <c r="L92" i="2" s="1"/>
  <c r="I40" i="3" s="1"/>
  <c r="I35" i="2"/>
  <c r="H35" i="2"/>
  <c r="H92" i="2" s="1"/>
  <c r="E40" i="3" s="1"/>
  <c r="G31" i="2"/>
  <c r="D39" i="3" s="1"/>
  <c r="F31" i="2"/>
  <c r="C39" i="3" s="1"/>
  <c r="E31" i="2"/>
  <c r="B39" i="3" s="1"/>
  <c r="P29" i="2"/>
  <c r="M29" i="2"/>
  <c r="L29" i="2"/>
  <c r="N29" i="2" s="1"/>
  <c r="I29" i="2"/>
  <c r="H29" i="2"/>
  <c r="J29" i="2" s="1"/>
  <c r="K29" i="2" s="1"/>
  <c r="P28" i="2"/>
  <c r="M28" i="2"/>
  <c r="L28" i="2"/>
  <c r="I28" i="2"/>
  <c r="H28" i="2"/>
  <c r="G24" i="2"/>
  <c r="D38" i="3" s="1"/>
  <c r="F24" i="2"/>
  <c r="C38" i="3" s="1"/>
  <c r="E24" i="2"/>
  <c r="B38" i="3" s="1"/>
  <c r="P22" i="2"/>
  <c r="M22" i="2"/>
  <c r="L22" i="2"/>
  <c r="I22" i="2"/>
  <c r="H22" i="2"/>
  <c r="P21" i="2"/>
  <c r="M21" i="2"/>
  <c r="L21" i="2"/>
  <c r="N21" i="2" s="1"/>
  <c r="I21" i="2"/>
  <c r="H21" i="2"/>
  <c r="J21" i="2" s="1"/>
  <c r="K21" i="2" s="1"/>
  <c r="P20" i="2"/>
  <c r="M20" i="2"/>
  <c r="L20" i="2"/>
  <c r="N20" i="2" s="1"/>
  <c r="I20" i="2"/>
  <c r="H20" i="2"/>
  <c r="J20" i="2" s="1"/>
  <c r="K20" i="2" s="1"/>
  <c r="P19" i="2"/>
  <c r="P24" i="2" s="1"/>
  <c r="M38" i="3" s="1"/>
  <c r="M19" i="2"/>
  <c r="L19" i="2"/>
  <c r="N19" i="2" s="1"/>
  <c r="I19" i="2"/>
  <c r="H19" i="2"/>
  <c r="J19" i="2" s="1"/>
  <c r="G15" i="2"/>
  <c r="F15" i="2"/>
  <c r="E15" i="2"/>
  <c r="P12" i="2"/>
  <c r="M12" i="2"/>
  <c r="L12" i="2"/>
  <c r="N12" i="2" s="1"/>
  <c r="I12" i="2"/>
  <c r="R12" i="2" s="1"/>
  <c r="H12" i="2"/>
  <c r="J12" i="2" s="1"/>
  <c r="K12" i="2" s="1"/>
  <c r="P11" i="2"/>
  <c r="M11" i="2"/>
  <c r="L11" i="2"/>
  <c r="N11" i="2" s="1"/>
  <c r="R11" i="2" s="1"/>
  <c r="I11" i="2"/>
  <c r="H11" i="2"/>
  <c r="J11" i="2" s="1"/>
  <c r="K11" i="2" s="1"/>
  <c r="P10" i="2"/>
  <c r="P15" i="2" s="1"/>
  <c r="M10" i="2"/>
  <c r="M15" i="2" s="1"/>
  <c r="L10" i="2"/>
  <c r="L15" i="2" s="1"/>
  <c r="I10" i="2"/>
  <c r="I15" i="2" s="1"/>
  <c r="H10" i="2"/>
  <c r="H15" i="2" s="1"/>
  <c r="G66" i="1"/>
  <c r="G68" i="1" s="1"/>
  <c r="D22" i="3" s="1"/>
  <c r="E66" i="1"/>
  <c r="E68" i="1" s="1"/>
  <c r="B22" i="3" s="1"/>
  <c r="F64" i="1"/>
  <c r="F66" i="1" s="1"/>
  <c r="F68" i="1" s="1"/>
  <c r="C22" i="3" s="1"/>
  <c r="P57" i="1"/>
  <c r="M57" i="1"/>
  <c r="Q57" i="1" s="1"/>
  <c r="L57" i="1"/>
  <c r="I57" i="1"/>
  <c r="H57" i="1"/>
  <c r="P55" i="1"/>
  <c r="P66" i="1" s="1"/>
  <c r="P68" i="1" s="1"/>
  <c r="M22" i="3" s="1"/>
  <c r="M55" i="1"/>
  <c r="M66" i="1" s="1"/>
  <c r="M68" i="1" s="1"/>
  <c r="J22" i="3" s="1"/>
  <c r="L55" i="1"/>
  <c r="L66" i="1" s="1"/>
  <c r="L68" i="1" s="1"/>
  <c r="I22" i="3" s="1"/>
  <c r="I55" i="1"/>
  <c r="I66" i="1" s="1"/>
  <c r="I68" i="1" s="1"/>
  <c r="F22" i="3" s="1"/>
  <c r="H55" i="1"/>
  <c r="H66" i="1" s="1"/>
  <c r="H68" i="1" s="1"/>
  <c r="E22" i="3" s="1"/>
  <c r="N47" i="1"/>
  <c r="M47" i="1"/>
  <c r="L47" i="1"/>
  <c r="I47" i="1"/>
  <c r="H47" i="1"/>
  <c r="G47" i="1"/>
  <c r="F47" i="1"/>
  <c r="E47" i="1"/>
  <c r="R45" i="1"/>
  <c r="R47" i="1" s="1"/>
  <c r="Q45" i="1"/>
  <c r="Q47" i="1" s="1"/>
  <c r="O45" i="1"/>
  <c r="O47" i="1" s="1"/>
  <c r="J45" i="1"/>
  <c r="J47" i="1" s="1"/>
  <c r="P43" i="1"/>
  <c r="P47" i="1" s="1"/>
  <c r="P49" i="1" s="1"/>
  <c r="M20" i="3" s="1"/>
  <c r="G43" i="1"/>
  <c r="F43" i="1"/>
  <c r="E43" i="1"/>
  <c r="N41" i="1"/>
  <c r="N43" i="1" s="1"/>
  <c r="M41" i="1"/>
  <c r="O41" i="1" s="1"/>
  <c r="O43" i="1" s="1"/>
  <c r="L41" i="1"/>
  <c r="L43" i="1" s="1"/>
  <c r="I41" i="1"/>
  <c r="R41" i="1" s="1"/>
  <c r="R43" i="1" s="1"/>
  <c r="H41" i="1"/>
  <c r="Q41" i="1" s="1"/>
  <c r="Q43" i="1" s="1"/>
  <c r="P34" i="1"/>
  <c r="M16" i="3" s="1"/>
  <c r="G34" i="1"/>
  <c r="D16" i="3" s="1"/>
  <c r="F34" i="1"/>
  <c r="C16" i="3" s="1"/>
  <c r="E34" i="1"/>
  <c r="B16" i="3" s="1"/>
  <c r="M32" i="1"/>
  <c r="L32" i="1"/>
  <c r="N32" i="1" s="1"/>
  <c r="N34" i="1" s="1"/>
  <c r="K16" i="3" s="1"/>
  <c r="I32" i="1"/>
  <c r="H32" i="1"/>
  <c r="Q32" i="1" s="1"/>
  <c r="Q34" i="1" s="1"/>
  <c r="N16" i="3" s="1"/>
  <c r="G27" i="1"/>
  <c r="D15" i="3" s="1"/>
  <c r="F27" i="1"/>
  <c r="C15" i="3" s="1"/>
  <c r="E27" i="1"/>
  <c r="B15" i="3" s="1"/>
  <c r="P25" i="1"/>
  <c r="P27" i="1" s="1"/>
  <c r="M15" i="3" s="1"/>
  <c r="M25" i="1"/>
  <c r="M27" i="1" s="1"/>
  <c r="J15" i="3" s="1"/>
  <c r="L25" i="1"/>
  <c r="L27" i="1" s="1"/>
  <c r="I15" i="3" s="1"/>
  <c r="I25" i="1"/>
  <c r="H25" i="1"/>
  <c r="H27" i="1" s="1"/>
  <c r="E15" i="3" s="1"/>
  <c r="G21" i="1"/>
  <c r="D14" i="3" s="1"/>
  <c r="F21" i="1"/>
  <c r="C14" i="3" s="1"/>
  <c r="E21" i="1"/>
  <c r="B14" i="3" s="1"/>
  <c r="P19" i="1"/>
  <c r="P21" i="1" s="1"/>
  <c r="M19" i="1"/>
  <c r="M21" i="1" s="1"/>
  <c r="J14" i="3" s="1"/>
  <c r="L19" i="1"/>
  <c r="L21" i="1" s="1"/>
  <c r="I14" i="3" s="1"/>
  <c r="I19" i="1"/>
  <c r="H19" i="1"/>
  <c r="H21" i="1" s="1"/>
  <c r="E14" i="3" s="1"/>
  <c r="R18" i="1"/>
  <c r="Q18" i="1"/>
  <c r="O18" i="1"/>
  <c r="J18" i="1"/>
  <c r="N14" i="1"/>
  <c r="M14" i="1"/>
  <c r="L14" i="1"/>
  <c r="I14" i="1"/>
  <c r="H14" i="1"/>
  <c r="G14" i="1"/>
  <c r="F14" i="1"/>
  <c r="E14" i="1"/>
  <c r="E36" i="1" s="1"/>
  <c r="R12" i="1"/>
  <c r="R14" i="1" s="1"/>
  <c r="Q12" i="1"/>
  <c r="Q14" i="1" s="1"/>
  <c r="O12" i="1"/>
  <c r="O14" i="1" s="1"/>
  <c r="J12" i="1"/>
  <c r="K12" i="1" s="1"/>
  <c r="K14" i="1" s="1"/>
  <c r="R8" i="1"/>
  <c r="K8" i="1"/>
  <c r="J8" i="1"/>
  <c r="L34" i="1" l="1"/>
  <c r="I16" i="3" s="1"/>
  <c r="H43" i="1"/>
  <c r="R49" i="1"/>
  <c r="O20" i="3" s="1"/>
  <c r="F49" i="1"/>
  <c r="C20" i="3" s="1"/>
  <c r="H49" i="1"/>
  <c r="E20" i="3" s="1"/>
  <c r="L49" i="1"/>
  <c r="I20" i="3" s="1"/>
  <c r="N49" i="1"/>
  <c r="K20" i="3" s="1"/>
  <c r="Q12" i="2"/>
  <c r="O19" i="2"/>
  <c r="O21" i="2"/>
  <c r="J22" i="2"/>
  <c r="K22" i="2" s="1"/>
  <c r="N22" i="2"/>
  <c r="R22" i="2" s="1"/>
  <c r="J28" i="2"/>
  <c r="N28" i="2"/>
  <c r="N31" i="2" s="1"/>
  <c r="K39" i="3" s="1"/>
  <c r="P39" i="3" s="1"/>
  <c r="P31" i="2"/>
  <c r="M39" i="3" s="1"/>
  <c r="I31" i="2"/>
  <c r="F39" i="3" s="1"/>
  <c r="M31" i="2"/>
  <c r="J39" i="3" s="1"/>
  <c r="N38" i="2"/>
  <c r="R38" i="2" s="1"/>
  <c r="O40" i="2"/>
  <c r="O47" i="2"/>
  <c r="O51" i="2"/>
  <c r="O73" i="2"/>
  <c r="O75" i="2"/>
  <c r="N78" i="2"/>
  <c r="R78" i="2" s="1"/>
  <c r="O80" i="2"/>
  <c r="R82" i="2"/>
  <c r="R87" i="2"/>
  <c r="Q88" i="2"/>
  <c r="Q95" i="2"/>
  <c r="H99" i="2"/>
  <c r="E41" i="3" s="1"/>
  <c r="J99" i="2"/>
  <c r="G41" i="3" s="1"/>
  <c r="N97" i="2"/>
  <c r="R97" i="2" s="1"/>
  <c r="R98" i="2"/>
  <c r="M129" i="2"/>
  <c r="J46" i="3" s="1"/>
  <c r="J123" i="2"/>
  <c r="K123" i="2" s="1"/>
  <c r="N123" i="2"/>
  <c r="R123" i="2" s="1"/>
  <c r="Q125" i="2"/>
  <c r="E71" i="1"/>
  <c r="H34" i="1"/>
  <c r="E16" i="3" s="1"/>
  <c r="K45" i="1"/>
  <c r="K47" i="1" s="1"/>
  <c r="E49" i="1"/>
  <c r="B20" i="3" s="1"/>
  <c r="G49" i="1"/>
  <c r="D20" i="3" s="1"/>
  <c r="J57" i="1"/>
  <c r="K57" i="1" s="1"/>
  <c r="N57" i="1"/>
  <c r="R57" i="1" s="1"/>
  <c r="I24" i="2"/>
  <c r="F38" i="3" s="1"/>
  <c r="M24" i="2"/>
  <c r="J38" i="3" s="1"/>
  <c r="R21" i="2"/>
  <c r="Q22" i="2"/>
  <c r="Q38" i="2"/>
  <c r="R40" i="2"/>
  <c r="Q41" i="2"/>
  <c r="R47" i="2"/>
  <c r="Q49" i="2"/>
  <c r="R51" i="2"/>
  <c r="Q55" i="2"/>
  <c r="R64" i="2"/>
  <c r="Q72" i="2"/>
  <c r="R73" i="2"/>
  <c r="Q74" i="2"/>
  <c r="R75" i="2"/>
  <c r="Q78" i="2"/>
  <c r="R80" i="2"/>
  <c r="R85" i="2"/>
  <c r="Q86" i="2"/>
  <c r="N88" i="2"/>
  <c r="N89" i="2"/>
  <c r="R89" i="2" s="1"/>
  <c r="L99" i="2"/>
  <c r="I41" i="3" s="1"/>
  <c r="P99" i="2"/>
  <c r="M41" i="3" s="1"/>
  <c r="Q97" i="2"/>
  <c r="O98" i="2"/>
  <c r="O123" i="2"/>
  <c r="I151" i="2"/>
  <c r="I153" i="2" s="1"/>
  <c r="F48" i="3" s="1"/>
  <c r="M151" i="2"/>
  <c r="M153" i="2" s="1"/>
  <c r="J48" i="3" s="1"/>
  <c r="M13" i="3"/>
  <c r="I13" i="3"/>
  <c r="I18" i="3" s="1"/>
  <c r="I25" i="3" s="1"/>
  <c r="I27" i="3" s="1"/>
  <c r="H7" i="3"/>
  <c r="C13" i="3"/>
  <c r="C18" i="3" s="1"/>
  <c r="C25" i="3" s="1"/>
  <c r="B13" i="3"/>
  <c r="F36" i="1"/>
  <c r="F71" i="1" s="1"/>
  <c r="F13" i="3"/>
  <c r="H36" i="1"/>
  <c r="H71" i="1" s="1"/>
  <c r="J14" i="1"/>
  <c r="J13" i="3"/>
  <c r="L13" i="3"/>
  <c r="P13" i="3"/>
  <c r="I21" i="1"/>
  <c r="F14" i="3" s="1"/>
  <c r="Q19" i="1"/>
  <c r="F37" i="3"/>
  <c r="J37" i="3"/>
  <c r="J31" i="2"/>
  <c r="G39" i="3" s="1"/>
  <c r="K28" i="2"/>
  <c r="K31" i="2" s="1"/>
  <c r="H39" i="3" s="1"/>
  <c r="R28" i="2"/>
  <c r="G7" i="3"/>
  <c r="O7" i="3"/>
  <c r="E13" i="3"/>
  <c r="E18" i="3" s="1"/>
  <c r="G36" i="1"/>
  <c r="G71" i="1" s="1"/>
  <c r="G13" i="3"/>
  <c r="I36" i="1"/>
  <c r="K13" i="3"/>
  <c r="K18" i="1"/>
  <c r="Q21" i="1"/>
  <c r="N14" i="3" s="1"/>
  <c r="J19" i="1"/>
  <c r="K19" i="1" s="1"/>
  <c r="N19" i="1"/>
  <c r="N21" i="1" s="1"/>
  <c r="K14" i="3" s="1"/>
  <c r="M14" i="3"/>
  <c r="P36" i="1"/>
  <c r="P71" i="1" s="1"/>
  <c r="R32" i="1"/>
  <c r="R34" i="1" s="1"/>
  <c r="O16" i="3" s="1"/>
  <c r="O32" i="1"/>
  <c r="O34" i="1" s="1"/>
  <c r="L16" i="3" s="1"/>
  <c r="Q49" i="1"/>
  <c r="N20" i="3" s="1"/>
  <c r="O49" i="1"/>
  <c r="L20" i="3" s="1"/>
  <c r="E37" i="3"/>
  <c r="I37" i="3"/>
  <c r="M37" i="3"/>
  <c r="M44" i="3" s="1"/>
  <c r="O11" i="2"/>
  <c r="J24" i="2"/>
  <c r="G38" i="3" s="1"/>
  <c r="K19" i="2"/>
  <c r="K24" i="2" s="1"/>
  <c r="H38" i="3" s="1"/>
  <c r="R19" i="2"/>
  <c r="N24" i="2"/>
  <c r="K38" i="3" s="1"/>
  <c r="P38" i="3" s="1"/>
  <c r="O28" i="2"/>
  <c r="R41" i="2"/>
  <c r="R49" i="2"/>
  <c r="R55" i="2"/>
  <c r="R72" i="2"/>
  <c r="R74" i="2"/>
  <c r="R81" i="2"/>
  <c r="O81" i="2"/>
  <c r="Q25" i="1"/>
  <c r="Q27" i="1" s="1"/>
  <c r="N15" i="3" s="1"/>
  <c r="I27" i="1"/>
  <c r="F15" i="3" s="1"/>
  <c r="J32" i="1"/>
  <c r="I34" i="1"/>
  <c r="F16" i="3" s="1"/>
  <c r="P16" i="3" s="1"/>
  <c r="M34" i="1"/>
  <c r="J16" i="3" s="1"/>
  <c r="J41" i="1"/>
  <c r="I43" i="1"/>
  <c r="I49" i="1" s="1"/>
  <c r="F20" i="3" s="1"/>
  <c r="P20" i="3" s="1"/>
  <c r="M43" i="1"/>
  <c r="M49" i="1" s="1"/>
  <c r="J20" i="3" s="1"/>
  <c r="Q55" i="1"/>
  <c r="Q66" i="1" s="1"/>
  <c r="Q68" i="1" s="1"/>
  <c r="N22" i="3" s="1"/>
  <c r="J10" i="2"/>
  <c r="N10" i="2"/>
  <c r="N15" i="2" s="1"/>
  <c r="Q11" i="2"/>
  <c r="C37" i="3"/>
  <c r="C44" i="3" s="1"/>
  <c r="C52" i="3" s="1"/>
  <c r="F107" i="2"/>
  <c r="F156" i="2" s="1"/>
  <c r="Q19" i="2"/>
  <c r="R20" i="2"/>
  <c r="Q21" i="2"/>
  <c r="H24" i="2"/>
  <c r="E38" i="3" s="1"/>
  <c r="L24" i="2"/>
  <c r="I38" i="3" s="1"/>
  <c r="Q28" i="2"/>
  <c r="R29" i="2"/>
  <c r="H31" i="2"/>
  <c r="E39" i="3" s="1"/>
  <c r="L31" i="2"/>
  <c r="I39" i="3" s="1"/>
  <c r="I92" i="2"/>
  <c r="F40" i="3" s="1"/>
  <c r="M92" i="2"/>
  <c r="J40" i="3" s="1"/>
  <c r="Q35" i="2"/>
  <c r="Q40" i="2"/>
  <c r="Q47" i="2"/>
  <c r="Q51" i="2"/>
  <c r="Q64" i="2"/>
  <c r="Q73" i="2"/>
  <c r="Q75" i="2"/>
  <c r="Q80" i="2"/>
  <c r="Q81" i="2"/>
  <c r="J81" i="2"/>
  <c r="K81" i="2" s="1"/>
  <c r="J82" i="2"/>
  <c r="K82" i="2" s="1"/>
  <c r="J83" i="2"/>
  <c r="K83" i="2" s="1"/>
  <c r="O83" i="2"/>
  <c r="J84" i="2"/>
  <c r="K84" i="2" s="1"/>
  <c r="O85" i="2"/>
  <c r="N86" i="2"/>
  <c r="O86" i="2"/>
  <c r="R88" i="2"/>
  <c r="O89" i="2"/>
  <c r="L129" i="2"/>
  <c r="I46" i="3" s="1"/>
  <c r="P129" i="2"/>
  <c r="M46" i="3" s="1"/>
  <c r="R125" i="2"/>
  <c r="O136" i="2"/>
  <c r="J25" i="1"/>
  <c r="N25" i="1"/>
  <c r="N27" i="1" s="1"/>
  <c r="K15" i="3" s="1"/>
  <c r="J55" i="1"/>
  <c r="N55" i="1"/>
  <c r="O57" i="1"/>
  <c r="Q10" i="2"/>
  <c r="Q15" i="2" s="1"/>
  <c r="O12" i="2"/>
  <c r="B37" i="3"/>
  <c r="B44" i="3" s="1"/>
  <c r="B52" i="3" s="1"/>
  <c r="E107" i="2"/>
  <c r="E156" i="2" s="1"/>
  <c r="D37" i="3"/>
  <c r="D44" i="3" s="1"/>
  <c r="D52" i="3" s="1"/>
  <c r="D54" i="3" s="1"/>
  <c r="G107" i="2"/>
  <c r="G156" i="2" s="1"/>
  <c r="O20" i="2"/>
  <c r="Q20" i="2"/>
  <c r="O22" i="2"/>
  <c r="O29" i="2"/>
  <c r="Q29" i="2"/>
  <c r="J35" i="2"/>
  <c r="N35" i="2"/>
  <c r="O41" i="2"/>
  <c r="O49" i="2"/>
  <c r="O55" i="2"/>
  <c r="O72" i="2"/>
  <c r="O74" i="2"/>
  <c r="R86" i="2"/>
  <c r="O87" i="2"/>
  <c r="J151" i="2"/>
  <c r="J153" i="2" s="1"/>
  <c r="G48" i="3" s="1"/>
  <c r="K136" i="2"/>
  <c r="K151" i="2" s="1"/>
  <c r="K153" i="2" s="1"/>
  <c r="H48" i="3" s="1"/>
  <c r="R136" i="2"/>
  <c r="N151" i="2"/>
  <c r="N153" i="2" s="1"/>
  <c r="K48" i="3" s="1"/>
  <c r="P48" i="3" s="1"/>
  <c r="R95" i="2"/>
  <c r="K96" i="2"/>
  <c r="K99" i="2" s="1"/>
  <c r="H41" i="3" s="1"/>
  <c r="Q96" i="2"/>
  <c r="M99" i="2"/>
  <c r="J41" i="3" s="1"/>
  <c r="J103" i="2"/>
  <c r="N103" i="2"/>
  <c r="N105" i="2" s="1"/>
  <c r="K42" i="3" s="1"/>
  <c r="P42" i="3" s="1"/>
  <c r="J119" i="2"/>
  <c r="N119" i="2"/>
  <c r="Q123" i="2"/>
  <c r="Q136" i="2"/>
  <c r="R140" i="2"/>
  <c r="H151" i="2"/>
  <c r="H153" i="2" s="1"/>
  <c r="E48" i="3" s="1"/>
  <c r="L151" i="2"/>
  <c r="L153" i="2" s="1"/>
  <c r="I48" i="3" s="1"/>
  <c r="O88" i="2"/>
  <c r="O95" i="2"/>
  <c r="N96" i="2"/>
  <c r="R96" i="2" s="1"/>
  <c r="O103" i="2"/>
  <c r="O105" i="2" s="1"/>
  <c r="L42" i="3" s="1"/>
  <c r="Q103" i="2"/>
  <c r="Q105" i="2" s="1"/>
  <c r="N42" i="3" s="1"/>
  <c r="O119" i="2"/>
  <c r="Q119" i="2"/>
  <c r="O125" i="2"/>
  <c r="O140" i="2"/>
  <c r="Q140" i="2"/>
  <c r="O24" i="2" l="1"/>
  <c r="L38" i="3" s="1"/>
  <c r="E44" i="3"/>
  <c r="O97" i="2"/>
  <c r="N127" i="2"/>
  <c r="N129" i="2" s="1"/>
  <c r="K46" i="3" s="1"/>
  <c r="P46" i="3" s="1"/>
  <c r="R103" i="2"/>
  <c r="R105" i="2" s="1"/>
  <c r="O42" i="3" s="1"/>
  <c r="Q99" i="2"/>
  <c r="N41" i="3" s="1"/>
  <c r="O78" i="2"/>
  <c r="O38" i="2"/>
  <c r="O10" i="2"/>
  <c r="O15" i="2" s="1"/>
  <c r="R10" i="2"/>
  <c r="R15" i="2" s="1"/>
  <c r="P107" i="2"/>
  <c r="E25" i="3"/>
  <c r="E27" i="3" s="1"/>
  <c r="L36" i="1"/>
  <c r="L71" i="1" s="1"/>
  <c r="M18" i="3"/>
  <c r="M25" i="3" s="1"/>
  <c r="M27" i="3" s="1"/>
  <c r="K103" i="2"/>
  <c r="K105" i="2" s="1"/>
  <c r="H42" i="3" s="1"/>
  <c r="J105" i="2"/>
  <c r="G42" i="3" s="1"/>
  <c r="R99" i="2"/>
  <c r="O41" i="3" s="1"/>
  <c r="O96" i="2"/>
  <c r="Q127" i="2"/>
  <c r="Q129" i="2" s="1"/>
  <c r="N46" i="3" s="1"/>
  <c r="O99" i="2"/>
  <c r="L41" i="3" s="1"/>
  <c r="Q151" i="2"/>
  <c r="Q153" i="2" s="1"/>
  <c r="N48" i="3" s="1"/>
  <c r="R119" i="2"/>
  <c r="R127" i="2" s="1"/>
  <c r="R129" i="2" s="1"/>
  <c r="O46" i="3" s="1"/>
  <c r="K119" i="2"/>
  <c r="K127" i="2" s="1"/>
  <c r="K129" i="2" s="1"/>
  <c r="H46" i="3" s="1"/>
  <c r="J127" i="2"/>
  <c r="J129" i="2" s="1"/>
  <c r="G46" i="3" s="1"/>
  <c r="R151" i="2"/>
  <c r="R153" i="2" s="1"/>
  <c r="O48" i="3" s="1"/>
  <c r="N99" i="2"/>
  <c r="K41" i="3" s="1"/>
  <c r="P41" i="3" s="1"/>
  <c r="N92" i="2"/>
  <c r="K40" i="3" s="1"/>
  <c r="R35" i="2"/>
  <c r="R92" i="2" s="1"/>
  <c r="O40" i="3" s="1"/>
  <c r="N37" i="3"/>
  <c r="J66" i="1"/>
  <c r="J68" i="1" s="1"/>
  <c r="G22" i="3" s="1"/>
  <c r="K55" i="1"/>
  <c r="K66" i="1" s="1"/>
  <c r="K68" i="1" s="1"/>
  <c r="H22" i="3" s="1"/>
  <c r="J27" i="1"/>
  <c r="G15" i="3" s="1"/>
  <c r="K25" i="1"/>
  <c r="K27" i="1" s="1"/>
  <c r="H15" i="3" s="1"/>
  <c r="O151" i="2"/>
  <c r="O153" i="2" s="1"/>
  <c r="L48" i="3" s="1"/>
  <c r="O35" i="2"/>
  <c r="O92" i="2" s="1"/>
  <c r="L40" i="3" s="1"/>
  <c r="P40" i="3"/>
  <c r="Q31" i="2"/>
  <c r="N39" i="3" s="1"/>
  <c r="K37" i="3"/>
  <c r="K44" i="3" s="1"/>
  <c r="K52" i="3" s="1"/>
  <c r="K54" i="3" s="1"/>
  <c r="J43" i="1"/>
  <c r="J49" i="1" s="1"/>
  <c r="G20" i="3" s="1"/>
  <c r="K41" i="1"/>
  <c r="K43" i="1" s="1"/>
  <c r="K49" i="1" s="1"/>
  <c r="H20" i="3" s="1"/>
  <c r="P15" i="3"/>
  <c r="O25" i="1"/>
  <c r="O27" i="1" s="1"/>
  <c r="L15" i="3" s="1"/>
  <c r="O31" i="2"/>
  <c r="L39" i="3" s="1"/>
  <c r="R24" i="2"/>
  <c r="O38" i="3" s="1"/>
  <c r="P156" i="2"/>
  <c r="L107" i="2"/>
  <c r="L156" i="2" s="1"/>
  <c r="H107" i="2"/>
  <c r="H156" i="2" s="1"/>
  <c r="R25" i="1"/>
  <c r="R27" i="1" s="1"/>
  <c r="O15" i="3" s="1"/>
  <c r="K21" i="1"/>
  <c r="K18" i="3"/>
  <c r="J44" i="3"/>
  <c r="J52" i="3" s="1"/>
  <c r="J54" i="3" s="1"/>
  <c r="F44" i="3"/>
  <c r="F52" i="3" s="1"/>
  <c r="F54" i="3" s="1"/>
  <c r="R19" i="1"/>
  <c r="R21" i="1" s="1"/>
  <c r="J21" i="1"/>
  <c r="G14" i="3" s="1"/>
  <c r="J18" i="3"/>
  <c r="J25" i="3" s="1"/>
  <c r="J27" i="3" s="1"/>
  <c r="N13" i="3"/>
  <c r="N18" i="3" s="1"/>
  <c r="N25" i="3" s="1"/>
  <c r="N27" i="3" s="1"/>
  <c r="O127" i="2"/>
  <c r="O129" i="2" s="1"/>
  <c r="L46" i="3" s="1"/>
  <c r="J92" i="2"/>
  <c r="G40" i="3" s="1"/>
  <c r="K35" i="2"/>
  <c r="K92" i="2" s="1"/>
  <c r="H40" i="3" s="1"/>
  <c r="L37" i="3"/>
  <c r="O107" i="2"/>
  <c r="O156" i="2" s="1"/>
  <c r="N66" i="1"/>
  <c r="N68" i="1" s="1"/>
  <c r="K22" i="3" s="1"/>
  <c r="P22" i="3" s="1"/>
  <c r="R55" i="1"/>
  <c r="R66" i="1" s="1"/>
  <c r="R68" i="1" s="1"/>
  <c r="O22" i="3" s="1"/>
  <c r="Q92" i="2"/>
  <c r="N40" i="3" s="1"/>
  <c r="Q24" i="2"/>
  <c r="N38" i="3" s="1"/>
  <c r="O37" i="3"/>
  <c r="K10" i="2"/>
  <c r="K15" i="2" s="1"/>
  <c r="J15" i="2"/>
  <c r="O55" i="1"/>
  <c r="O66" i="1" s="1"/>
  <c r="O68" i="1" s="1"/>
  <c r="L22" i="3" s="1"/>
  <c r="J34" i="1"/>
  <c r="G16" i="3" s="1"/>
  <c r="G18" i="3" s="1"/>
  <c r="G25" i="3" s="1"/>
  <c r="G27" i="3" s="1"/>
  <c r="K32" i="1"/>
  <c r="K34" i="1" s="1"/>
  <c r="H16" i="3" s="1"/>
  <c r="M52" i="3"/>
  <c r="M54" i="3" s="1"/>
  <c r="I44" i="3"/>
  <c r="I52" i="3" s="1"/>
  <c r="I54" i="3" s="1"/>
  <c r="E52" i="3"/>
  <c r="M36" i="1"/>
  <c r="M71" i="1" s="1"/>
  <c r="I71" i="1"/>
  <c r="R31" i="2"/>
  <c r="O39" i="3" s="1"/>
  <c r="M107" i="2"/>
  <c r="M156" i="2" s="1"/>
  <c r="I107" i="2"/>
  <c r="I156" i="2" s="1"/>
  <c r="O19" i="1"/>
  <c r="O21" i="1" s="1"/>
  <c r="P14" i="3"/>
  <c r="P18" i="3" s="1"/>
  <c r="P25" i="3" s="1"/>
  <c r="Q36" i="1"/>
  <c r="Q71" i="1" s="1"/>
  <c r="N36" i="1"/>
  <c r="N71" i="1" s="1"/>
  <c r="H13" i="3"/>
  <c r="F18" i="3"/>
  <c r="F25" i="3" s="1"/>
  <c r="F27" i="3" s="1"/>
  <c r="B18" i="3"/>
  <c r="B25" i="3" s="1"/>
  <c r="D13" i="3"/>
  <c r="D18" i="3" s="1"/>
  <c r="D25" i="3" s="1"/>
  <c r="D27" i="3" s="1"/>
  <c r="R107" i="2" l="1"/>
  <c r="R156" i="2" s="1"/>
  <c r="L14" i="3"/>
  <c r="L18" i="3" s="1"/>
  <c r="L25" i="3" s="1"/>
  <c r="L27" i="3" s="1"/>
  <c r="O36" i="1"/>
  <c r="O71" i="1" s="1"/>
  <c r="O14" i="3"/>
  <c r="O18" i="3" s="1"/>
  <c r="O25" i="3" s="1"/>
  <c r="R36" i="1"/>
  <c r="R71" i="1" s="1"/>
  <c r="N44" i="3"/>
  <c r="N52" i="3" s="1"/>
  <c r="N54" i="3" s="1"/>
  <c r="J36" i="1"/>
  <c r="J71" i="1" s="1"/>
  <c r="D38" i="4"/>
  <c r="D135" i="4"/>
  <c r="H37" i="3"/>
  <c r="H44" i="3" s="1"/>
  <c r="H52" i="3" s="1"/>
  <c r="H54" i="3" s="1"/>
  <c r="K107" i="2"/>
  <c r="K156" i="2" s="1"/>
  <c r="O44" i="3"/>
  <c r="O52" i="3" s="1"/>
  <c r="L44" i="3"/>
  <c r="L52" i="3" s="1"/>
  <c r="L54" i="3" s="1"/>
  <c r="H58" i="3"/>
  <c r="P37" i="3"/>
  <c r="P44" i="3" s="1"/>
  <c r="P52" i="3" s="1"/>
  <c r="K25" i="3"/>
  <c r="K27" i="3" s="1"/>
  <c r="N107" i="2"/>
  <c r="N156" i="2" s="1"/>
  <c r="Q107" i="2"/>
  <c r="Q156" i="2" s="1"/>
  <c r="E56" i="3"/>
  <c r="E54" i="3"/>
  <c r="G37" i="3"/>
  <c r="G44" i="3" s="1"/>
  <c r="G52" i="3" s="1"/>
  <c r="G54" i="3" s="1"/>
  <c r="G56" i="3" s="1"/>
  <c r="J107" i="2"/>
  <c r="J156" i="2" s="1"/>
  <c r="H14" i="3"/>
  <c r="H18" i="3" s="1"/>
  <c r="H25" i="3" s="1"/>
  <c r="H27" i="3" s="1"/>
  <c r="K36" i="1"/>
  <c r="K71" i="1" s="1"/>
  <c r="E134" i="4" l="1"/>
  <c r="E145" i="4" s="1"/>
  <c r="E37" i="4"/>
  <c r="E50" i="4" s="1"/>
  <c r="O54" i="3"/>
  <c r="E116" i="4"/>
  <c r="E128" i="4" s="1"/>
  <c r="E14" i="4"/>
  <c r="E29" i="4" s="1"/>
  <c r="O27" i="3"/>
</calcChain>
</file>

<file path=xl/sharedStrings.xml><?xml version="1.0" encoding="utf-8"?>
<sst xmlns="http://schemas.openxmlformats.org/spreadsheetml/2006/main" count="325" uniqueCount="232">
  <si>
    <t>Tit.</t>
  </si>
  <si>
    <t>Cat.</t>
  </si>
  <si>
    <t>Cap.</t>
  </si>
  <si>
    <t>Denominazione</t>
  </si>
  <si>
    <t>GESTIONE DI COMPETENZA</t>
  </si>
  <si>
    <t>GESTIONE DEI RESIDUI ATTIVI</t>
  </si>
  <si>
    <t>Totale degli incassi</t>
  </si>
  <si>
    <t>Consistenza dei residui attivi al 31/12/2012</t>
  </si>
  <si>
    <t>PREVISIONI DEFINITIVE</t>
  </si>
  <si>
    <t>SOMME ACCERTATE</t>
  </si>
  <si>
    <t>DIFFERENZE</t>
  </si>
  <si>
    <t>Residui all'inizio dell'esercizio</t>
  </si>
  <si>
    <t>Riscossi</t>
  </si>
  <si>
    <t>Rimasti da riscuotere</t>
  </si>
  <si>
    <t>Totali</t>
  </si>
  <si>
    <t>Variazioni</t>
  </si>
  <si>
    <t>Iniziali</t>
  </si>
  <si>
    <t>Riscosse</t>
  </si>
  <si>
    <t>Rimaste da riscuotere</t>
  </si>
  <si>
    <t>Totale</t>
  </si>
  <si>
    <t xml:space="preserve"> </t>
  </si>
  <si>
    <t>AVANZO DI AMMINISTRAZIONE ES. PREC.</t>
  </si>
  <si>
    <t>I</t>
  </si>
  <si>
    <t>ENTRATE CORRENTI</t>
  </si>
  <si>
    <t>Vendita di beni e servizi</t>
  </si>
  <si>
    <t>Totale categoria I</t>
  </si>
  <si>
    <t>II</t>
  </si>
  <si>
    <t>Trasferimenti</t>
  </si>
  <si>
    <t>Contributo dello Stato per il funzionamento dell'Autorità</t>
  </si>
  <si>
    <t>Contributo dei soggetti esercenti il servizio di e.e. e gas</t>
  </si>
  <si>
    <t>Totale categoria II</t>
  </si>
  <si>
    <t>III</t>
  </si>
  <si>
    <t>Redditi patrimoniali</t>
  </si>
  <si>
    <t>Interessi attivi</t>
  </si>
  <si>
    <t>Totale categoria III</t>
  </si>
  <si>
    <t>IV</t>
  </si>
  <si>
    <t>Entrate diverse</t>
  </si>
  <si>
    <t>Recuperi, rimborsi e proventi diversi</t>
  </si>
  <si>
    <t>Totale categoria IV</t>
  </si>
  <si>
    <t>TOTALE ENTRATE CORRENTI</t>
  </si>
  <si>
    <t>ENTRATE IN CONTO CAPITALE</t>
  </si>
  <si>
    <t>V</t>
  </si>
  <si>
    <t>Alienazione di beni patrimoniali</t>
  </si>
  <si>
    <t>Totale categoria V</t>
  </si>
  <si>
    <t>VI</t>
  </si>
  <si>
    <t>Prelievo dai fondi speciali</t>
  </si>
  <si>
    <t>Totale categoria VI</t>
  </si>
  <si>
    <t>TOTALE ENTRATE IN CONTO CAPITALE</t>
  </si>
  <si>
    <t>VII</t>
  </si>
  <si>
    <t>PARTITE DI GIRO E CONTABILITA' SPECIALI</t>
  </si>
  <si>
    <t>Partite di giro e contabilità speciali</t>
  </si>
  <si>
    <t>Recupero anticipazioni al cassiere.</t>
  </si>
  <si>
    <t>Ritenute previdenziali, assistenziali ed erariali sui</t>
  </si>
  <si>
    <t>compensi al Presidente ed ai membri dell'Autorità e</t>
  </si>
  <si>
    <t>sugli emolumenti al personale. Ritenuta di acconto su</t>
  </si>
  <si>
    <t>assegni, indennità e compensi al personale di altre</t>
  </si>
  <si>
    <t>Amministrazioni ed agli incaricati di particolari</t>
  </si>
  <si>
    <t>prestazioni. Ritenute per conto terzi.</t>
  </si>
  <si>
    <t>Totale categoria VII</t>
  </si>
  <si>
    <t>TOTALE PARTITE DI GIRO E CONTABILITA' SPEC.</t>
  </si>
  <si>
    <t>TOTALE GENERALE</t>
  </si>
  <si>
    <t>GESTIONE DEI RESIDUI PASSIVI</t>
  </si>
  <si>
    <t>Totale dei pagamenti</t>
  </si>
  <si>
    <t>Consistenza dei residui passivi al 31/12/2012</t>
  </si>
  <si>
    <t>SOMME IMPEGNATE</t>
  </si>
  <si>
    <t>Pagati</t>
  </si>
  <si>
    <t>Rimasti da pagare</t>
  </si>
  <si>
    <t>Pagate</t>
  </si>
  <si>
    <t>Rimaste da pagare</t>
  </si>
  <si>
    <t>SPESE CORRENTI</t>
  </si>
  <si>
    <t>Spese per funzionamento degli organi istituzionali</t>
  </si>
  <si>
    <t>Compensi al Presidente ed ai Membri dell'Autorità</t>
  </si>
  <si>
    <t>Oneri previdenziali ed assistenziali a carico dell'Autorità</t>
  </si>
  <si>
    <t>Rimborso spese di missione al Presidente e ai Membri</t>
  </si>
  <si>
    <t>dell'Autorità</t>
  </si>
  <si>
    <t>Personale in attività di servizio</t>
  </si>
  <si>
    <t>Stipendi, retribuzioni ed altre indennità al personale</t>
  </si>
  <si>
    <t>Oneri previdenziali ed assistenziali a carico Autorità</t>
  </si>
  <si>
    <t>Compensi per lavoro straordinario al personale</t>
  </si>
  <si>
    <t>Indennità e rimborso spese di missione al personale</t>
  </si>
  <si>
    <t>Personale in quiescenza</t>
  </si>
  <si>
    <t>Accantonamento indennità di fine rapporto</t>
  </si>
  <si>
    <t>Accantonamento assegni integrativi pensioni</t>
  </si>
  <si>
    <t>Acquisto di beni e servizi</t>
  </si>
  <si>
    <t>Spese per il funzionamento di Collegi, Comitati e</t>
  </si>
  <si>
    <t>Commissioni (compresi i compensi ai membri e le</t>
  </si>
  <si>
    <t>indennità di missione e spese trasporto).</t>
  </si>
  <si>
    <t>Compensi e rimborsi ad esperti su specifici</t>
  </si>
  <si>
    <t>temi e problemi istituzionali.</t>
  </si>
  <si>
    <t>Canoni di locazione.</t>
  </si>
  <si>
    <t>Spese per la manutenzione ordinaria, riparazione ed</t>
  </si>
  <si>
    <t>adattamento dei locali, installazione e manutenzione</t>
  </si>
  <si>
    <t>impianti tecnici, elettronici, di sicurezza e prevenzione.</t>
  </si>
  <si>
    <t>Manutenzione ed esercizio delle macchine d'ufficio,</t>
  </si>
  <si>
    <t xml:space="preserve">degli automezzi, dei beni mobili e degli arredi. </t>
  </si>
  <si>
    <t>Assistenza tecnica per i sistemi informatici.</t>
  </si>
  <si>
    <t>Canoni di noleggio delle macchine d'ufficio, degli</t>
  </si>
  <si>
    <t>automezzi, di materiale tecnico ed informatico.</t>
  </si>
  <si>
    <t>Spese per inserzioni, pubblicazioni, informazione</t>
  </si>
  <si>
    <t>istituzionale.</t>
  </si>
  <si>
    <t>Spese per l'acquisto di giornali, per materiale di</t>
  </si>
  <si>
    <t>informazione e documentazione, per consultazione</t>
  </si>
  <si>
    <t>banche dati e per il collegamento in tempo reale con</t>
  </si>
  <si>
    <t>centri elettronici di altre amministrazioni.</t>
  </si>
  <si>
    <t>Spese d'ufficio, di stampa, di cancelleria e di materiale</t>
  </si>
  <si>
    <t>informatico.</t>
  </si>
  <si>
    <t>Spese per canone fornitura energia elettrica e</t>
  </si>
  <si>
    <t>manutenzione relativo impianto; spese per fornitura</t>
  </si>
  <si>
    <t>acqua e manutenzione impianto idrico; spese per</t>
  </si>
  <si>
    <t>riscaldamento, condizionamento d'aria dei locali e per</t>
  </si>
  <si>
    <t>la manutenzione del relativo impianto; spese per la</t>
  </si>
  <si>
    <t>manutenzione degli ascensori; spese per la pulizia dei</t>
  </si>
  <si>
    <t>locali, traslochi e facchinaggio; spese per tassa</t>
  </si>
  <si>
    <t>smaltimento rifiuti solidi urbani.</t>
  </si>
  <si>
    <t>Spese telefoniche, telegrafiche e postali.</t>
  </si>
  <si>
    <t>Ritenute di legge su interessi attivi</t>
  </si>
  <si>
    <t>Spese di rappresentanza.</t>
  </si>
  <si>
    <t>Corsi di aggiornamento professionale per il personale e</t>
  </si>
  <si>
    <t>partecipazione alle spese per corsi indetti da Enti ed</t>
  </si>
  <si>
    <t>organismi vari, contributi alla formazione esterna.</t>
  </si>
  <si>
    <t>Spese per l'organizzazione di</t>
  </si>
  <si>
    <t>convegni, congressi, mostre ed altre manifestazioni.</t>
  </si>
  <si>
    <t>Vigilanza locali.</t>
  </si>
  <si>
    <t>Premi di assicurazione assistenza sanitaria integrativa.</t>
  </si>
  <si>
    <t>Premi di assicurazione diversi.</t>
  </si>
  <si>
    <t>Spese per liti, arbitraggi, notificazioni e oneri accessori.</t>
  </si>
  <si>
    <t>Spese bancarie</t>
  </si>
  <si>
    <t>Spese per incarichi di collaborazione.</t>
  </si>
  <si>
    <t>Spese per incarichi di studio, ricerca e consulenza.</t>
  </si>
  <si>
    <t>Spese per fornitura lavoro temporaneo</t>
  </si>
  <si>
    <t>Spese per convenzioni, protocolli, quote ass., contributi</t>
  </si>
  <si>
    <t>Spese per servizi esterni</t>
  </si>
  <si>
    <t>Trasferimento al Bilancio dello Stato</t>
  </si>
  <si>
    <t>Trasferimento quota contributo soggetti esercenti</t>
  </si>
  <si>
    <t>attribuito ad altre Autorità ex L. 191/09</t>
  </si>
  <si>
    <t>Rimborsi</t>
  </si>
  <si>
    <t>Somme non attribuibili</t>
  </si>
  <si>
    <t>Fondo di riserva</t>
  </si>
  <si>
    <t>TOTALE SPESE CORRENTI</t>
  </si>
  <si>
    <t>SPESE IN CONTO CAPITALE</t>
  </si>
  <si>
    <t>Costituzione di fondi</t>
  </si>
  <si>
    <t>VIII</t>
  </si>
  <si>
    <t>Beni mobili ed immobili, macchine ed attrezzature</t>
  </si>
  <si>
    <t>tecnico scientifiche</t>
  </si>
  <si>
    <t>Spese per l'acquisto di beni mobili, personal computer,</t>
  </si>
  <si>
    <t>macchine uso ufficio, attrezzature tecnico-scientifiche</t>
  </si>
  <si>
    <t>apparecchiature elettroniche per sistemi</t>
  </si>
  <si>
    <t>di rete.</t>
  </si>
  <si>
    <t>Spese per l'acquisto e la rilegatura di libri e riviste</t>
  </si>
  <si>
    <t>professionali per la biblioteca.</t>
  </si>
  <si>
    <t>Spese per immobili sedi di lavoro dell'Autorità</t>
  </si>
  <si>
    <t>Totale categoria VIII</t>
  </si>
  <si>
    <t>TOTALE SPESE IN CONTO CAPITALE</t>
  </si>
  <si>
    <t>IX</t>
  </si>
  <si>
    <t>Anticipazioni al cassiere per le piccole spese e per la</t>
  </si>
  <si>
    <t>corresponsione di anticipi al personale inviato in</t>
  </si>
  <si>
    <t>missione.</t>
  </si>
  <si>
    <t xml:space="preserve">Versamento ritenute previdenziali, assistenziali ed </t>
  </si>
  <si>
    <t>erariali operate sui compensi all'Autorità e sugli</t>
  </si>
  <si>
    <t xml:space="preserve">emolumenti al personale. Versamento ritenuta di </t>
  </si>
  <si>
    <t xml:space="preserve">acconto su assegni, indennità e compensi al personale </t>
  </si>
  <si>
    <t>di altre Amministrazioni ed agli incaricati di particolari</t>
  </si>
  <si>
    <t>prestazioni. Versamento ritenute per conto terzi.</t>
  </si>
  <si>
    <t>Versamento ritenuta d'acconto operata su emolumenti</t>
  </si>
  <si>
    <t>diversi.</t>
  </si>
  <si>
    <t>Totale categoria IX</t>
  </si>
  <si>
    <t>Totale degli incassi o dei pagamenti</t>
  </si>
  <si>
    <t xml:space="preserve">RIASSUNTO DELLE ENTRATE </t>
  </si>
  <si>
    <t>TITOLO I - ENTRATE CORRENTI</t>
  </si>
  <si>
    <t>Categoria I    - Vendita di beni e servizi</t>
  </si>
  <si>
    <t>Categoria II   - Trasferimenti</t>
  </si>
  <si>
    <t>Categoria III   - Redditi patrimoniali</t>
  </si>
  <si>
    <t>Categoria IV  - Entrate diverse</t>
  </si>
  <si>
    <t>TOTALE TITOLO I - ENTRATE CORRENTI</t>
  </si>
  <si>
    <t>TITOLO II - ENTRATE IN CONTO CAPITALE</t>
  </si>
  <si>
    <t>TITOLO III - PARTITE DI GIRO E CONTABILITA' SPEC.</t>
  </si>
  <si>
    <t>TOTALE ENTRATE</t>
  </si>
  <si>
    <t>RIASSUNTO DELLE SPESE</t>
  </si>
  <si>
    <t>TITOLO I - SPESE CORRENTI</t>
  </si>
  <si>
    <t>Categoria I    - Spese per il funzionamento degli organi istituz.</t>
  </si>
  <si>
    <t>Categoria II   - Spese per il personale in attività di servizio</t>
  </si>
  <si>
    <t>Categoria III   - Spese per personale in quiescenza</t>
  </si>
  <si>
    <t>Categoria IV  - Acquisto di beni e servizi</t>
  </si>
  <si>
    <t>Categoria V   - Trasferimenti</t>
  </si>
  <si>
    <t>Categoria Vi  - Somme non attribuibili</t>
  </si>
  <si>
    <t>TOTALE TITOLO I - SPESE CORRENTI</t>
  </si>
  <si>
    <t>TITOLO II - SPESE IN CONTO CAPITALE</t>
  </si>
  <si>
    <t xml:space="preserve">TITOLO III - PARTITE DI GIRO </t>
  </si>
  <si>
    <t xml:space="preserve">                   E CONTABILITA' SPECIALE</t>
  </si>
  <si>
    <t>TOTALE SPESE</t>
  </si>
  <si>
    <t>AVANZO DI CASSA ESERCIZIO 2001</t>
  </si>
  <si>
    <t>AUTORITA' PER L'ENERGIA ELETTRICA E IL GAS</t>
  </si>
  <si>
    <t>CONTO DEL PATRIMONIO AL 31 DICEMBRE 2012 (articolo 30 del Regolamento di contabilità)</t>
  </si>
  <si>
    <t>RENDICONTO DELLA GESTIONE PER L' ESERCIZIO</t>
  </si>
  <si>
    <t>1 gennaio 2012 - 31 dicembre 2012</t>
  </si>
  <si>
    <t>ESERCIZIO 2011</t>
  </si>
  <si>
    <t>ESERCIZIO 2012</t>
  </si>
  <si>
    <t>ATTIVO</t>
  </si>
  <si>
    <t>CONSISTENZA DI CASSA</t>
  </si>
  <si>
    <t>RESIDUI ATTIVI</t>
  </si>
  <si>
    <t>IMMOBILIZZAZIONI IMMATERIALI</t>
  </si>
  <si>
    <t>IMMOBILIZZAZIONI MATERIALI</t>
  </si>
  <si>
    <t>Fabbricati</t>
  </si>
  <si>
    <t>Attrezzature informatiche</t>
  </si>
  <si>
    <t>Mobili e arredi</t>
  </si>
  <si>
    <t>Impianti</t>
  </si>
  <si>
    <t>Macchine d'ufficio</t>
  </si>
  <si>
    <t>Materiale bibliografico</t>
  </si>
  <si>
    <t>TOTALE ATTIVO:</t>
  </si>
  <si>
    <t>Crediti ex L. 191/2009</t>
  </si>
  <si>
    <t>PASSIVO:</t>
  </si>
  <si>
    <t>RESIDUI PASSIVI:</t>
  </si>
  <si>
    <t>di cui per Trattamenti di quiescenza</t>
  </si>
  <si>
    <t>PATRIMONIO NETTO:</t>
  </si>
  <si>
    <t>Consistenza patrimoniale</t>
  </si>
  <si>
    <t>Fondo compensazione entrate</t>
  </si>
  <si>
    <t>- di cui accantonamento al Fondo compensazione entrate</t>
  </si>
  <si>
    <t>Avanzo di amministrazione disponibile</t>
  </si>
  <si>
    <t>- di cui Avanzo della gestione esercizio</t>
  </si>
  <si>
    <t>TOTALE PATRIMONIO NETTO:</t>
  </si>
  <si>
    <t>TOTALE PASSIVO</t>
  </si>
  <si>
    <t>Trasferimenti ex L. 191/2009</t>
  </si>
  <si>
    <t>CONSISTENZA DI CASSA AL 01/01/2000</t>
  </si>
  <si>
    <t>AVANZO DI CASSA ESERCIZIO 2000</t>
  </si>
  <si>
    <t>TOTALE LIQUIDITA' DI CASSA AL 31/12/2000</t>
  </si>
  <si>
    <t>RESIDUI ATTIVI:</t>
  </si>
  <si>
    <t>BENI MOBILI</t>
  </si>
  <si>
    <t>Attrezzature informatiche e software</t>
  </si>
  <si>
    <t>Impianti e sistemi telefonici</t>
  </si>
  <si>
    <t>TOTALE BENI MOBILI</t>
  </si>
  <si>
    <t>di cui Trattamento per fine rapporto</t>
  </si>
  <si>
    <t>Avanzo di amministrazione al 31/12/2000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</si>
</sst>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.00;\(#,##0.00\)"/>
    <numFmt numFmtId="165" formatCode="_-[$€-2]\ * #,##0.00_-;\-[$€-2]\ * #,##0.00_-;_-[$€-2]\ * &quot;-&quot;??_-"/>
  </numFmts>
  <fonts count="17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u/>
      <sz val="11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7">
    <xf numFmtId="0" fontId="0" fillId="0" borderId="0" xfId="0"/>
    <xf numFmtId="4" fontId="1" fillId="2" borderId="1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4" fontId="1" fillId="2" borderId="9" xfId="0" applyNumberFormat="1" applyFont="1" applyFill="1" applyBorder="1" applyAlignment="1">
      <alignment horizontal="center" vertical="top"/>
    </xf>
    <xf numFmtId="4" fontId="1" fillId="2" borderId="10" xfId="0" applyNumberFormat="1" applyFont="1" applyFill="1" applyBorder="1" applyAlignment="1">
      <alignment horizontal="center" vertical="top"/>
    </xf>
    <xf numFmtId="3" fontId="1" fillId="2" borderId="11" xfId="0" applyNumberFormat="1" applyFont="1" applyFill="1" applyBorder="1" applyAlignment="1">
      <alignment horizontal="center" vertical="top"/>
    </xf>
    <xf numFmtId="4" fontId="1" fillId="2" borderId="12" xfId="0" applyNumberFormat="1" applyFont="1" applyFill="1" applyBorder="1" applyAlignment="1">
      <alignment horizontal="center" vertical="top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4" fontId="4" fillId="2" borderId="12" xfId="0" applyNumberFormat="1" applyFont="1" applyFill="1" applyBorder="1"/>
    <xf numFmtId="4" fontId="4" fillId="2" borderId="11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0" fillId="2" borderId="20" xfId="0" applyNumberFormat="1" applyFill="1" applyBorder="1" applyAlignment="1">
      <alignment horizontal="center" vertical="center" wrapText="1"/>
    </xf>
    <xf numFmtId="4" fontId="0" fillId="2" borderId="23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vertical="top" wrapText="1"/>
    </xf>
    <xf numFmtId="4" fontId="0" fillId="0" borderId="0" xfId="0" applyNumberFormat="1"/>
    <xf numFmtId="4" fontId="5" fillId="2" borderId="25" xfId="0" applyNumberFormat="1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4" fontId="6" fillId="2" borderId="27" xfId="0" applyNumberFormat="1" applyFont="1" applyFill="1" applyBorder="1"/>
    <xf numFmtId="4" fontId="6" fillId="2" borderId="26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vertical="top" wrapText="1"/>
    </xf>
    <xf numFmtId="4" fontId="6" fillId="0" borderId="0" xfId="0" applyNumberFormat="1" applyFont="1"/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33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4" fontId="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/>
    <xf numFmtId="4" fontId="0" fillId="0" borderId="10" xfId="1" applyNumberFormat="1" applyFont="1" applyBorder="1"/>
    <xf numFmtId="4" fontId="0" fillId="0" borderId="11" xfId="1" applyNumberFormat="1" applyFont="1" applyBorder="1"/>
    <xf numFmtId="4" fontId="0" fillId="0" borderId="12" xfId="1" applyNumberFormat="1" applyFont="1" applyBorder="1"/>
    <xf numFmtId="4" fontId="0" fillId="0" borderId="24" xfId="1" applyNumberFormat="1" applyFont="1" applyBorder="1"/>
    <xf numFmtId="4" fontId="0" fillId="0" borderId="34" xfId="0" applyNumberFormat="1" applyBorder="1"/>
    <xf numFmtId="4" fontId="0" fillId="0" borderId="33" xfId="1" applyNumberFormat="1" applyFont="1" applyBorder="1"/>
    <xf numFmtId="4" fontId="0" fillId="0" borderId="22" xfId="1" applyNumberFormat="1" applyFont="1" applyBorder="1"/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0" xfId="0" applyNumberFormat="1" applyFont="1" applyBorder="1" applyAlignment="1">
      <alignment vertical="top"/>
    </xf>
    <xf numFmtId="4" fontId="4" fillId="0" borderId="35" xfId="0" applyNumberFormat="1" applyFont="1" applyBorder="1" applyAlignment="1">
      <alignment vertical="top"/>
    </xf>
    <xf numFmtId="4" fontId="4" fillId="0" borderId="36" xfId="0" applyNumberFormat="1" applyFont="1" applyBorder="1" applyAlignment="1">
      <alignment vertical="top"/>
    </xf>
    <xf numFmtId="4" fontId="0" fillId="0" borderId="37" xfId="1" applyNumberFormat="1" applyFont="1" applyBorder="1"/>
    <xf numFmtId="4" fontId="0" fillId="0" borderId="36" xfId="1" applyNumberFormat="1" applyFont="1" applyBorder="1"/>
    <xf numFmtId="4" fontId="0" fillId="0" borderId="38" xfId="1" applyNumberFormat="1" applyFont="1" applyBorder="1"/>
    <xf numFmtId="4" fontId="0" fillId="0" borderId="39" xfId="1" applyNumberFormat="1" applyFont="1" applyBorder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7" fillId="0" borderId="10" xfId="0" applyNumberFormat="1" applyFont="1" applyBorder="1"/>
    <xf numFmtId="4" fontId="7" fillId="0" borderId="35" xfId="0" applyNumberFormat="1" applyFont="1" applyBorder="1"/>
    <xf numFmtId="4" fontId="3" fillId="0" borderId="36" xfId="0" applyNumberFormat="1" applyFont="1" applyBorder="1"/>
    <xf numFmtId="4" fontId="3" fillId="0" borderId="37" xfId="1" applyNumberFormat="1" applyFont="1" applyBorder="1"/>
    <xf numFmtId="4" fontId="3" fillId="0" borderId="36" xfId="1" applyNumberFormat="1" applyFont="1" applyBorder="1"/>
    <xf numFmtId="4" fontId="3" fillId="0" borderId="38" xfId="1" applyNumberFormat="1" applyFont="1" applyBorder="1"/>
    <xf numFmtId="4" fontId="3" fillId="0" borderId="39" xfId="1" applyNumberFormat="1" applyFont="1" applyBorder="1"/>
    <xf numFmtId="4" fontId="3" fillId="0" borderId="0" xfId="0" applyNumberFormat="1" applyFont="1"/>
    <xf numFmtId="164" fontId="0" fillId="0" borderId="38" xfId="1" applyNumberFormat="1" applyFont="1" applyBorder="1"/>
    <xf numFmtId="4" fontId="0" fillId="0" borderId="40" xfId="1" applyNumberFormat="1" applyFont="1" applyBorder="1"/>
    <xf numFmtId="164" fontId="3" fillId="0" borderId="38" xfId="1" applyNumberFormat="1" applyFont="1" applyBorder="1"/>
    <xf numFmtId="4" fontId="0" fillId="0" borderId="41" xfId="1" applyNumberFormat="1" applyFont="1" applyBorder="1"/>
    <xf numFmtId="4" fontId="4" fillId="0" borderId="10" xfId="0" applyNumberFormat="1" applyFont="1" applyBorder="1"/>
    <xf numFmtId="4" fontId="1" fillId="0" borderId="36" xfId="0" applyNumberFormat="1" applyFont="1" applyBorder="1"/>
    <xf numFmtId="4" fontId="1" fillId="0" borderId="37" xfId="0" applyNumberFormat="1" applyFont="1" applyBorder="1"/>
    <xf numFmtId="164" fontId="1" fillId="0" borderId="38" xfId="0" applyNumberFormat="1" applyFont="1" applyBorder="1"/>
    <xf numFmtId="4" fontId="1" fillId="0" borderId="39" xfId="0" applyNumberFormat="1" applyFont="1" applyBorder="1"/>
    <xf numFmtId="4" fontId="1" fillId="0" borderId="12" xfId="0" applyNumberFormat="1" applyFont="1" applyBorder="1"/>
    <xf numFmtId="164" fontId="1" fillId="0" borderId="24" xfId="0" applyNumberFormat="1" applyFont="1" applyBorder="1"/>
    <xf numFmtId="4" fontId="3" fillId="0" borderId="12" xfId="1" applyNumberFormat="1" applyFont="1" applyBorder="1"/>
    <xf numFmtId="4" fontId="1" fillId="0" borderId="22" xfId="0" applyNumberFormat="1" applyFont="1" applyBorder="1"/>
    <xf numFmtId="4" fontId="0" fillId="0" borderId="24" xfId="0" applyNumberFormat="1" applyBorder="1"/>
    <xf numFmtId="164" fontId="0" fillId="0" borderId="24" xfId="1" applyNumberFormat="1" applyFont="1" applyBorder="1"/>
    <xf numFmtId="4" fontId="0" fillId="0" borderId="34" xfId="1" applyNumberFormat="1" applyFont="1" applyBorder="1"/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" fontId="0" fillId="0" borderId="31" xfId="0" applyNumberFormat="1" applyBorder="1"/>
    <xf numFmtId="4" fontId="0" fillId="0" borderId="31" xfId="1" applyNumberFormat="1" applyFont="1" applyBorder="1"/>
    <xf numFmtId="4" fontId="0" fillId="0" borderId="30" xfId="1" applyNumberFormat="1" applyFont="1" applyBorder="1"/>
    <xf numFmtId="4" fontId="0" fillId="0" borderId="42" xfId="1" applyNumberFormat="1" applyFont="1" applyBorder="1"/>
    <xf numFmtId="4" fontId="0" fillId="0" borderId="29" xfId="1" applyNumberFormat="1" applyFont="1" applyBorder="1"/>
    <xf numFmtId="4" fontId="0" fillId="0" borderId="43" xfId="1" applyNumberFormat="1" applyFont="1" applyBorder="1"/>
    <xf numFmtId="4" fontId="0" fillId="0" borderId="32" xfId="1" applyNumberFormat="1" applyFont="1" applyBorder="1"/>
    <xf numFmtId="4" fontId="0" fillId="0" borderId="10" xfId="0" applyNumberFormat="1" applyBorder="1" applyAlignment="1">
      <alignment horizontal="justify" vertical="top"/>
    </xf>
    <xf numFmtId="164" fontId="0" fillId="0" borderId="12" xfId="1" applyNumberFormat="1" applyFont="1" applyBorder="1"/>
    <xf numFmtId="4" fontId="0" fillId="0" borderId="11" xfId="0" applyNumberFormat="1" applyBorder="1" applyAlignment="1">
      <alignment horizontal="justify" vertical="top"/>
    </xf>
    <xf numFmtId="4" fontId="0" fillId="0" borderId="0" xfId="0" applyNumberFormat="1" applyBorder="1"/>
    <xf numFmtId="3" fontId="0" fillId="0" borderId="10" xfId="0" applyNumberFormat="1" applyBorder="1" applyAlignment="1">
      <alignment horizontal="center"/>
    </xf>
    <xf numFmtId="4" fontId="0" fillId="0" borderId="37" xfId="0" applyNumberFormat="1" applyBorder="1"/>
    <xf numFmtId="4" fontId="0" fillId="0" borderId="36" xfId="0" applyNumberFormat="1" applyBorder="1"/>
    <xf numFmtId="4" fontId="0" fillId="0" borderId="44" xfId="0" applyNumberFormat="1" applyBorder="1"/>
    <xf numFmtId="4" fontId="0" fillId="0" borderId="39" xfId="0" applyNumberFormat="1" applyBorder="1"/>
    <xf numFmtId="4" fontId="3" fillId="0" borderId="45" xfId="1" applyNumberFormat="1" applyFont="1" applyBorder="1"/>
    <xf numFmtId="4" fontId="3" fillId="0" borderId="46" xfId="1" applyNumberFormat="1" applyFont="1" applyBorder="1"/>
    <xf numFmtId="4" fontId="3" fillId="0" borderId="47" xfId="1" applyNumberFormat="1" applyFont="1" applyBorder="1"/>
    <xf numFmtId="164" fontId="3" fillId="0" borderId="48" xfId="1" applyNumberFormat="1" applyFont="1" applyBorder="1"/>
    <xf numFmtId="164" fontId="3" fillId="0" borderId="46" xfId="1" applyNumberFormat="1" applyFont="1" applyBorder="1"/>
    <xf numFmtId="4" fontId="3" fillId="0" borderId="49" xfId="1" applyNumberFormat="1" applyFont="1" applyBorder="1"/>
    <xf numFmtId="4" fontId="0" fillId="0" borderId="35" xfId="0" applyNumberFormat="1" applyBorder="1"/>
    <xf numFmtId="4" fontId="3" fillId="0" borderId="22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164" fontId="3" fillId="0" borderId="24" xfId="0" applyNumberFormat="1" applyFont="1" applyBorder="1"/>
    <xf numFmtId="164" fontId="3" fillId="0" borderId="12" xfId="0" applyNumberFormat="1" applyFont="1" applyBorder="1"/>
    <xf numFmtId="4" fontId="0" fillId="0" borderId="21" xfId="0" applyNumberFormat="1" applyBorder="1"/>
    <xf numFmtId="4" fontId="0" fillId="0" borderId="20" xfId="0" applyNumberFormat="1" applyBorder="1"/>
    <xf numFmtId="4" fontId="0" fillId="0" borderId="19" xfId="0" applyNumberFormat="1" applyBorder="1"/>
    <xf numFmtId="4" fontId="0" fillId="0" borderId="15" xfId="0" applyNumberFormat="1" applyBorder="1"/>
    <xf numFmtId="4" fontId="3" fillId="0" borderId="50" xfId="0" applyNumberFormat="1" applyFont="1" applyBorder="1"/>
    <xf numFmtId="164" fontId="3" fillId="0" borderId="22" xfId="0" applyNumberFormat="1" applyFont="1" applyBorder="1"/>
    <xf numFmtId="4" fontId="1" fillId="0" borderId="51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51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52" xfId="0" applyNumberFormat="1" applyBorder="1"/>
    <xf numFmtId="4" fontId="0" fillId="0" borderId="28" xfId="0" applyNumberFormat="1" applyBorder="1"/>
    <xf numFmtId="3" fontId="0" fillId="0" borderId="0" xfId="0" applyNumberFormat="1"/>
    <xf numFmtId="4" fontId="1" fillId="0" borderId="0" xfId="0" applyNumberFormat="1" applyFont="1" applyBorder="1"/>
    <xf numFmtId="4" fontId="4" fillId="2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/>
    <xf numFmtId="4" fontId="4" fillId="0" borderId="11" xfId="0" applyNumberFormat="1" applyFont="1" applyFill="1" applyBorder="1"/>
    <xf numFmtId="4" fontId="4" fillId="0" borderId="0" xfId="0" applyNumberFormat="1" applyFont="1" applyFill="1" applyBorder="1"/>
    <xf numFmtId="4" fontId="0" fillId="0" borderId="1" xfId="0" applyNumberForma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 vertical="top"/>
    </xf>
    <xf numFmtId="4" fontId="0" fillId="0" borderId="50" xfId="0" applyNumberFormat="1" applyFill="1" applyBorder="1" applyAlignment="1">
      <alignment horizontal="center" vertical="top"/>
    </xf>
    <xf numFmtId="4" fontId="0" fillId="0" borderId="53" xfId="0" applyNumberFormat="1" applyFill="1" applyBorder="1" applyAlignment="1">
      <alignment horizontal="center" vertical="top"/>
    </xf>
    <xf numFmtId="164" fontId="0" fillId="0" borderId="23" xfId="0" applyNumberFormat="1" applyFill="1" applyBorder="1" applyAlignment="1">
      <alignment horizontal="center" vertical="top" wrapText="1"/>
    </xf>
    <xf numFmtId="4" fontId="0" fillId="0" borderId="4" xfId="0" applyNumberFormat="1" applyFill="1" applyBorder="1" applyAlignment="1">
      <alignment vertical="top" wrapText="1"/>
    </xf>
    <xf numFmtId="4" fontId="0" fillId="0" borderId="9" xfId="0" applyNumberFormat="1" applyBorder="1"/>
    <xf numFmtId="4" fontId="0" fillId="0" borderId="50" xfId="0" applyNumberFormat="1" applyBorder="1"/>
    <xf numFmtId="164" fontId="0" fillId="0" borderId="12" xfId="0" applyNumberFormat="1" applyBorder="1"/>
    <xf numFmtId="4" fontId="0" fillId="0" borderId="9" xfId="1" applyNumberFormat="1" applyFont="1" applyBorder="1"/>
    <xf numFmtId="4" fontId="0" fillId="0" borderId="0" xfId="1" applyNumberFormat="1" applyFont="1" applyBorder="1"/>
    <xf numFmtId="4" fontId="0" fillId="0" borderId="50" xfId="1" applyNumberFormat="1" applyFont="1" applyBorder="1"/>
    <xf numFmtId="4" fontId="0" fillId="0" borderId="54" xfId="0" applyNumberFormat="1" applyBorder="1"/>
    <xf numFmtId="4" fontId="0" fillId="0" borderId="55" xfId="0" applyNumberFormat="1" applyBorder="1"/>
    <xf numFmtId="4" fontId="0" fillId="0" borderId="56" xfId="0" applyNumberFormat="1" applyBorder="1"/>
    <xf numFmtId="4" fontId="0" fillId="0" borderId="40" xfId="0" applyNumberFormat="1" applyBorder="1"/>
    <xf numFmtId="164" fontId="0" fillId="0" borderId="37" xfId="0" applyNumberFormat="1" applyBorder="1"/>
    <xf numFmtId="4" fontId="7" fillId="0" borderId="11" xfId="0" applyNumberFormat="1" applyFont="1" applyBorder="1"/>
    <xf numFmtId="4" fontId="3" fillId="0" borderId="45" xfId="0" applyNumberFormat="1" applyFont="1" applyBorder="1"/>
    <xf numFmtId="4" fontId="3" fillId="0" borderId="47" xfId="0" applyNumberFormat="1" applyFont="1" applyBorder="1"/>
    <xf numFmtId="4" fontId="3" fillId="0" borderId="57" xfId="0" applyNumberFormat="1" applyFont="1" applyBorder="1"/>
    <xf numFmtId="4" fontId="3" fillId="0" borderId="9" xfId="0" applyNumberFormat="1" applyFont="1" applyBorder="1"/>
    <xf numFmtId="4" fontId="3" fillId="0" borderId="0" xfId="0" applyNumberFormat="1" applyFont="1" applyBorder="1"/>
    <xf numFmtId="4" fontId="3" fillId="0" borderId="34" xfId="0" applyNumberFormat="1" applyFont="1" applyBorder="1"/>
    <xf numFmtId="4" fontId="3" fillId="0" borderId="46" xfId="0" applyNumberFormat="1" applyFont="1" applyBorder="1"/>
    <xf numFmtId="4" fontId="4" fillId="0" borderId="0" xfId="1" applyNumberFormat="1" applyFont="1" applyBorder="1"/>
    <xf numFmtId="0" fontId="0" fillId="0" borderId="11" xfId="0" applyBorder="1"/>
    <xf numFmtId="0" fontId="4" fillId="0" borderId="10" xfId="0" applyFont="1" applyBorder="1"/>
    <xf numFmtId="4" fontId="0" fillId="0" borderId="30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4" fontId="0" fillId="0" borderId="60" xfId="0" applyNumberFormat="1" applyBorder="1"/>
    <xf numFmtId="4" fontId="0" fillId="0" borderId="43" xfId="0" applyNumberFormat="1" applyBorder="1"/>
    <xf numFmtId="164" fontId="0" fillId="0" borderId="42" xfId="0" applyNumberFormat="1" applyBorder="1"/>
    <xf numFmtId="4" fontId="0" fillId="0" borderId="42" xfId="0" applyNumberFormat="1" applyBorder="1"/>
    <xf numFmtId="0" fontId="0" fillId="0" borderId="10" xfId="0" applyBorder="1"/>
    <xf numFmtId="3" fontId="0" fillId="0" borderId="0" xfId="0" applyNumberFormat="1" applyBorder="1" applyAlignment="1">
      <alignment horizontal="center"/>
    </xf>
    <xf numFmtId="4" fontId="0" fillId="0" borderId="61" xfId="1" applyNumberFormat="1" applyFont="1" applyBorder="1"/>
    <xf numFmtId="4" fontId="0" fillId="0" borderId="62" xfId="1" applyNumberFormat="1" applyFont="1" applyBorder="1"/>
    <xf numFmtId="0" fontId="4" fillId="0" borderId="11" xfId="0" applyFont="1" applyFill="1" applyBorder="1"/>
    <xf numFmtId="4" fontId="3" fillId="0" borderId="63" xfId="0" applyNumberFormat="1" applyFont="1" applyBorder="1"/>
    <xf numFmtId="0" fontId="4" fillId="0" borderId="11" xfId="0" applyFont="1" applyBorder="1"/>
    <xf numFmtId="4" fontId="4" fillId="0" borderId="11" xfId="0" applyNumberFormat="1" applyFont="1" applyBorder="1"/>
    <xf numFmtId="4" fontId="4" fillId="0" borderId="0" xfId="0" applyNumberFormat="1" applyFont="1"/>
    <xf numFmtId="4" fontId="0" fillId="0" borderId="64" xfId="1" applyNumberFormat="1" applyFont="1" applyBorder="1"/>
    <xf numFmtId="4" fontId="0" fillId="0" borderId="35" xfId="1" applyNumberFormat="1" applyFont="1" applyBorder="1"/>
    <xf numFmtId="4" fontId="0" fillId="0" borderId="55" xfId="1" applyNumberFormat="1" applyFont="1" applyBorder="1"/>
    <xf numFmtId="4" fontId="0" fillId="0" borderId="56" xfId="1" applyNumberFormat="1" applyFont="1" applyBorder="1"/>
    <xf numFmtId="4" fontId="0" fillId="0" borderId="65" xfId="1" applyNumberFormat="1" applyFont="1" applyBorder="1"/>
    <xf numFmtId="164" fontId="0" fillId="0" borderId="37" xfId="1" applyNumberFormat="1" applyFont="1" applyBorder="1"/>
    <xf numFmtId="4" fontId="3" fillId="0" borderId="66" xfId="0" applyNumberFormat="1" applyFont="1" applyBorder="1"/>
    <xf numFmtId="4" fontId="3" fillId="0" borderId="67" xfId="0" applyNumberFormat="1" applyFont="1" applyBorder="1"/>
    <xf numFmtId="164" fontId="3" fillId="0" borderId="46" xfId="0" applyNumberFormat="1" applyFont="1" applyBorder="1"/>
    <xf numFmtId="164" fontId="0" fillId="0" borderId="50" xfId="1" applyNumberFormat="1" applyFont="1" applyBorder="1"/>
    <xf numFmtId="4" fontId="0" fillId="0" borderId="68" xfId="1" applyNumberFormat="1" applyFont="1" applyBorder="1"/>
    <xf numFmtId="4" fontId="0" fillId="0" borderId="10" xfId="0" applyNumberFormat="1" applyBorder="1" applyAlignment="1">
      <alignment horizontal="left"/>
    </xf>
    <xf numFmtId="164" fontId="0" fillId="0" borderId="68" xfId="1" applyNumberFormat="1" applyFont="1" applyBorder="1"/>
    <xf numFmtId="4" fontId="0" fillId="0" borderId="0" xfId="0" applyNumberFormat="1" applyBorder="1" applyAlignment="1">
      <alignment horizontal="justify" vertical="top"/>
    </xf>
    <xf numFmtId="4" fontId="4" fillId="0" borderId="10" xfId="0" applyNumberFormat="1" applyFont="1" applyBorder="1" applyAlignment="1">
      <alignment horizontal="left"/>
    </xf>
    <xf numFmtId="4" fontId="3" fillId="0" borderId="66" xfId="1" applyNumberFormat="1" applyFont="1" applyBorder="1"/>
    <xf numFmtId="4" fontId="3" fillId="0" borderId="57" xfId="1" applyNumberFormat="1" applyFont="1" applyBorder="1"/>
    <xf numFmtId="164" fontId="3" fillId="0" borderId="63" xfId="1" applyNumberFormat="1" applyFont="1" applyBorder="1"/>
    <xf numFmtId="4" fontId="3" fillId="0" borderId="67" xfId="1" applyNumberFormat="1" applyFont="1" applyBorder="1"/>
    <xf numFmtId="4" fontId="4" fillId="0" borderId="0" xfId="0" applyNumberFormat="1" applyFont="1" applyBorder="1"/>
    <xf numFmtId="164" fontId="3" fillId="0" borderId="63" xfId="0" applyNumberFormat="1" applyFont="1" applyBorder="1"/>
    <xf numFmtId="4" fontId="1" fillId="0" borderId="2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4" xfId="0" applyNumberForma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53" xfId="0" applyNumberFormat="1" applyBorder="1"/>
    <xf numFmtId="164" fontId="0" fillId="0" borderId="23" xfId="0" applyNumberFormat="1" applyBorder="1"/>
    <xf numFmtId="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4" fontId="1" fillId="2" borderId="23" xfId="0" applyNumberFormat="1" applyFont="1" applyFill="1" applyBorder="1" applyAlignment="1">
      <alignment horizontal="center" vertical="top"/>
    </xf>
    <xf numFmtId="4" fontId="1" fillId="2" borderId="69" xfId="0" applyNumberFormat="1" applyFont="1" applyFill="1" applyBorder="1" applyAlignment="1">
      <alignment horizontal="center" vertical="top" wrapText="1"/>
    </xf>
    <xf numFmtId="4" fontId="4" fillId="2" borderId="42" xfId="0" applyNumberFormat="1" applyFont="1" applyFill="1" applyBorder="1"/>
    <xf numFmtId="4" fontId="0" fillId="2" borderId="71" xfId="0" applyNumberFormat="1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" fontId="2" fillId="2" borderId="27" xfId="0" applyNumberFormat="1" applyFont="1" applyFill="1" applyBorder="1"/>
    <xf numFmtId="4" fontId="3" fillId="0" borderId="10" xfId="1" applyNumberFormat="1" applyFont="1" applyBorder="1"/>
    <xf numFmtId="4" fontId="3" fillId="0" borderId="9" xfId="1" applyNumberFormat="1" applyFont="1" applyBorder="1"/>
    <xf numFmtId="4" fontId="3" fillId="0" borderId="11" xfId="1" applyNumberFormat="1" applyFont="1" applyBorder="1"/>
    <xf numFmtId="164" fontId="3" fillId="0" borderId="12" xfId="1" applyNumberFormat="1" applyFont="1" applyBorder="1"/>
    <xf numFmtId="4" fontId="3" fillId="0" borderId="22" xfId="1" applyNumberFormat="1" applyFont="1" applyBorder="1"/>
    <xf numFmtId="4" fontId="4" fillId="0" borderId="9" xfId="0" applyNumberFormat="1" applyFont="1" applyBorder="1"/>
    <xf numFmtId="4" fontId="2" fillId="0" borderId="12" xfId="0" applyNumberFormat="1" applyFont="1" applyBorder="1"/>
    <xf numFmtId="4" fontId="4" fillId="0" borderId="12" xfId="0" applyNumberFormat="1" applyFont="1" applyBorder="1"/>
    <xf numFmtId="164" fontId="4" fillId="0" borderId="12" xfId="0" applyNumberFormat="1" applyFont="1" applyBorder="1"/>
    <xf numFmtId="4" fontId="0" fillId="0" borderId="54" xfId="1" applyNumberFormat="1" applyFont="1" applyBorder="1"/>
    <xf numFmtId="4" fontId="0" fillId="0" borderId="66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4" fontId="0" fillId="0" borderId="47" xfId="0" applyNumberFormat="1" applyBorder="1"/>
    <xf numFmtId="164" fontId="0" fillId="0" borderId="46" xfId="0" applyNumberFormat="1" applyBorder="1"/>
    <xf numFmtId="4" fontId="7" fillId="0" borderId="12" xfId="0" applyNumberFormat="1" applyFont="1" applyBorder="1"/>
    <xf numFmtId="4" fontId="8" fillId="0" borderId="12" xfId="0" applyNumberFormat="1" applyFont="1" applyBorder="1"/>
    <xf numFmtId="4" fontId="8" fillId="0" borderId="72" xfId="0" applyNumberFormat="1" applyFont="1" applyBorder="1"/>
    <xf numFmtId="4" fontId="8" fillId="0" borderId="73" xfId="0" applyNumberFormat="1" applyFont="1" applyBorder="1"/>
    <xf numFmtId="164" fontId="8" fillId="0" borderId="73" xfId="0" applyNumberFormat="1" applyFont="1" applyBorder="1"/>
    <xf numFmtId="4" fontId="8" fillId="0" borderId="54" xfId="0" applyNumberFormat="1" applyFont="1" applyBorder="1"/>
    <xf numFmtId="4" fontId="8" fillId="0" borderId="0" xfId="0" applyNumberFormat="1" applyFont="1"/>
    <xf numFmtId="4" fontId="9" fillId="0" borderId="11" xfId="0" applyNumberFormat="1" applyFont="1" applyBorder="1"/>
    <xf numFmtId="4" fontId="9" fillId="0" borderId="10" xfId="0" applyNumberFormat="1" applyFont="1" applyBorder="1"/>
    <xf numFmtId="4" fontId="9" fillId="0" borderId="12" xfId="0" applyNumberFormat="1" applyFont="1" applyBorder="1"/>
    <xf numFmtId="4" fontId="9" fillId="0" borderId="9" xfId="0" applyNumberFormat="1" applyFont="1" applyBorder="1"/>
    <xf numFmtId="164" fontId="9" fillId="0" borderId="12" xfId="0" applyNumberFormat="1" applyFont="1" applyBorder="1"/>
    <xf numFmtId="4" fontId="9" fillId="0" borderId="0" xfId="0" applyNumberFormat="1" applyFont="1"/>
    <xf numFmtId="4" fontId="8" fillId="0" borderId="42" xfId="0" applyNumberFormat="1" applyFont="1" applyBorder="1"/>
    <xf numFmtId="4" fontId="8" fillId="0" borderId="74" xfId="0" applyNumberFormat="1" applyFont="1" applyBorder="1"/>
    <xf numFmtId="4" fontId="8" fillId="0" borderId="75" xfId="0" applyNumberFormat="1" applyFont="1" applyBorder="1"/>
    <xf numFmtId="4" fontId="8" fillId="0" borderId="76" xfId="0" applyNumberFormat="1" applyFont="1" applyBorder="1"/>
    <xf numFmtId="164" fontId="8" fillId="0" borderId="77" xfId="0" applyNumberFormat="1" applyFont="1" applyBorder="1"/>
    <xf numFmtId="164" fontId="8" fillId="0" borderId="76" xfId="0" applyNumberFormat="1" applyFont="1" applyBorder="1"/>
    <xf numFmtId="4" fontId="8" fillId="0" borderId="77" xfId="0" applyNumberFormat="1" applyFont="1" applyBorder="1"/>
    <xf numFmtId="4" fontId="2" fillId="2" borderId="12" xfId="0" applyNumberFormat="1" applyFont="1" applyFill="1" applyBorder="1"/>
    <xf numFmtId="4" fontId="0" fillId="0" borderId="4" xfId="0" applyNumberFormat="1" applyBorder="1"/>
    <xf numFmtId="4" fontId="0" fillId="0" borderId="1" xfId="0" applyNumberFormat="1" applyBorder="1"/>
    <xf numFmtId="164" fontId="0" fillId="0" borderId="11" xfId="0" applyNumberFormat="1" applyBorder="1"/>
    <xf numFmtId="164" fontId="0" fillId="0" borderId="10" xfId="1" applyNumberFormat="1" applyFont="1" applyBorder="1"/>
    <xf numFmtId="164" fontId="0" fillId="0" borderId="47" xfId="0" applyNumberFormat="1" applyBorder="1"/>
    <xf numFmtId="164" fontId="3" fillId="0" borderId="11" xfId="0" applyNumberFormat="1" applyFont="1" applyBorder="1"/>
    <xf numFmtId="164" fontId="3" fillId="0" borderId="10" xfId="1" applyNumberFormat="1" applyFont="1" applyBorder="1"/>
    <xf numFmtId="4" fontId="2" fillId="0" borderId="36" xfId="0" applyNumberFormat="1" applyFont="1" applyBorder="1"/>
    <xf numFmtId="4" fontId="2" fillId="0" borderId="37" xfId="0" applyNumberFormat="1" applyFont="1" applyBorder="1"/>
    <xf numFmtId="4" fontId="2" fillId="0" borderId="54" xfId="0" applyNumberFormat="1" applyFont="1" applyBorder="1"/>
    <xf numFmtId="164" fontId="2" fillId="0" borderId="36" xfId="0" applyNumberFormat="1" applyFont="1" applyBorder="1"/>
    <xf numFmtId="4" fontId="8" fillId="0" borderId="36" xfId="0" applyNumberFormat="1" applyFont="1" applyBorder="1"/>
    <xf numFmtId="4" fontId="8" fillId="0" borderId="37" xfId="0" applyNumberFormat="1" applyFont="1" applyBorder="1"/>
    <xf numFmtId="164" fontId="8" fillId="0" borderId="36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164" fontId="8" fillId="0" borderId="11" xfId="0" applyNumberFormat="1" applyFont="1" applyBorder="1"/>
    <xf numFmtId="4" fontId="8" fillId="0" borderId="59" xfId="0" applyNumberFormat="1" applyFont="1" applyBorder="1"/>
    <xf numFmtId="4" fontId="8" fillId="0" borderId="30" xfId="0" applyNumberFormat="1" applyFont="1" applyBorder="1"/>
    <xf numFmtId="164" fontId="8" fillId="0" borderId="30" xfId="0" applyNumberFormat="1" applyFont="1" applyBorder="1"/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4" fontId="12" fillId="0" borderId="0" xfId="0" applyNumberFormat="1" applyFont="1"/>
    <xf numFmtId="4" fontId="11" fillId="2" borderId="5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left"/>
    </xf>
    <xf numFmtId="4" fontId="12" fillId="2" borderId="0" xfId="0" applyNumberFormat="1" applyFont="1" applyFill="1" applyBorder="1" applyAlignment="1">
      <alignment horizontal="left"/>
    </xf>
    <xf numFmtId="4" fontId="12" fillId="2" borderId="11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14" fillId="0" borderId="50" xfId="0" applyNumberFormat="1" applyFont="1" applyBorder="1"/>
    <xf numFmtId="4" fontId="14" fillId="0" borderId="11" xfId="0" applyNumberFormat="1" applyFont="1" applyBorder="1"/>
    <xf numFmtId="4" fontId="14" fillId="0" borderId="0" xfId="0" applyNumberFormat="1" applyFont="1" applyBorder="1"/>
    <xf numFmtId="4" fontId="0" fillId="0" borderId="11" xfId="0" applyNumberFormat="1" applyBorder="1" applyAlignment="1">
      <alignment horizontal="right"/>
    </xf>
    <xf numFmtId="4" fontId="15" fillId="0" borderId="50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3" fillId="0" borderId="50" xfId="0" applyNumberFormat="1" applyFont="1" applyBorder="1"/>
    <xf numFmtId="4" fontId="11" fillId="0" borderId="0" xfId="0" applyNumberFormat="1" applyFont="1" applyBorder="1"/>
    <xf numFmtId="4" fontId="13" fillId="0" borderId="5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4" fillId="0" borderId="50" xfId="0" applyNumberFormat="1" applyFont="1" applyBorder="1"/>
    <xf numFmtId="4" fontId="15" fillId="0" borderId="50" xfId="0" applyNumberFormat="1" applyFont="1" applyBorder="1"/>
    <xf numFmtId="4" fontId="15" fillId="0" borderId="11" xfId="0" applyNumberFormat="1" applyFont="1" applyBorder="1"/>
    <xf numFmtId="4" fontId="12" fillId="0" borderId="0" xfId="0" applyNumberFormat="1" applyFont="1" applyBorder="1"/>
    <xf numFmtId="4" fontId="12" fillId="0" borderId="11" xfId="0" applyNumberFormat="1" applyFont="1" applyBorder="1"/>
    <xf numFmtId="4" fontId="15" fillId="0" borderId="11" xfId="1" applyNumberFormat="1" applyFont="1" applyBorder="1" applyAlignment="1">
      <alignment horizontal="right"/>
    </xf>
    <xf numFmtId="4" fontId="12" fillId="0" borderId="11" xfId="1" applyNumberFormat="1" applyFont="1" applyBorder="1" applyAlignment="1">
      <alignment horizontal="right"/>
    </xf>
    <xf numFmtId="4" fontId="16" fillId="0" borderId="50" xfId="0" applyNumberFormat="1" applyFont="1" applyBorder="1"/>
    <xf numFmtId="4" fontId="13" fillId="0" borderId="78" xfId="0" applyNumberFormat="1" applyFont="1" applyBorder="1" applyAlignment="1">
      <alignment horizontal="right"/>
    </xf>
    <xf numFmtId="4" fontId="11" fillId="0" borderId="78" xfId="0" applyNumberFormat="1" applyFont="1" applyBorder="1" applyAlignment="1">
      <alignment horizontal="right"/>
    </xf>
    <xf numFmtId="0" fontId="4" fillId="0" borderId="50" xfId="0" applyFont="1" applyBorder="1"/>
    <xf numFmtId="4" fontId="7" fillId="0" borderId="50" xfId="0" applyNumberFormat="1" applyFont="1" applyBorder="1"/>
    <xf numFmtId="4" fontId="0" fillId="0" borderId="50" xfId="0" quotePrefix="1" applyNumberFormat="1" applyBorder="1"/>
    <xf numFmtId="164" fontId="15" fillId="0" borderId="50" xfId="0" applyNumberFormat="1" applyFont="1" applyBorder="1"/>
    <xf numFmtId="164" fontId="12" fillId="0" borderId="0" xfId="0" applyNumberFormat="1" applyFont="1" applyBorder="1"/>
    <xf numFmtId="4" fontId="15" fillId="0" borderId="36" xfId="0" applyNumberFormat="1" applyFont="1" applyBorder="1" applyAlignment="1">
      <alignment horizontal="right"/>
    </xf>
    <xf numFmtId="4" fontId="12" fillId="0" borderId="36" xfId="0" applyNumberFormat="1" applyFont="1" applyBorder="1" applyAlignment="1">
      <alignment horizontal="right"/>
    </xf>
    <xf numFmtId="0" fontId="4" fillId="0" borderId="0" xfId="0" applyFont="1" applyBorder="1"/>
    <xf numFmtId="4" fontId="0" fillId="0" borderId="3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14" fillId="0" borderId="0" xfId="0" applyNumberFormat="1" applyFont="1"/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/>
    <xf numFmtId="4" fontId="0" fillId="0" borderId="0" xfId="1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55" xfId="1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1" fillId="0" borderId="79" xfId="0" applyNumberFormat="1" applyFont="1" applyBorder="1" applyAlignment="1">
      <alignment horizontal="right"/>
    </xf>
    <xf numFmtId="4" fontId="0" fillId="2" borderId="15" xfId="0" applyNumberFormat="1" applyFill="1" applyBorder="1" applyAlignment="1">
      <alignment horizontal="center" vertical="center" wrapText="1"/>
    </xf>
    <xf numFmtId="4" fontId="0" fillId="0" borderId="22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2" fillId="2" borderId="5" xfId="0" applyNumberFormat="1" applyFont="1" applyFill="1" applyBorder="1" applyAlignment="1">
      <alignment horizontal="center" vertical="top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2" fillId="2" borderId="6" xfId="0" applyNumberFormat="1" applyFont="1" applyFill="1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4" fontId="0" fillId="0" borderId="8" xfId="0" applyNumberFormat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 wrapText="1"/>
    </xf>
    <xf numFmtId="4" fontId="0" fillId="0" borderId="12" xfId="0" applyNumberFormat="1" applyBorder="1" applyAlignment="1">
      <alignment vertical="top" wrapText="1"/>
    </xf>
    <xf numFmtId="4" fontId="0" fillId="0" borderId="27" xfId="0" applyNumberFormat="1" applyBorder="1" applyAlignment="1">
      <alignment vertical="top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top"/>
    </xf>
    <xf numFmtId="4" fontId="1" fillId="2" borderId="17" xfId="0" applyNumberFormat="1" applyFont="1" applyFill="1" applyBorder="1" applyAlignment="1">
      <alignment horizontal="center" vertical="top"/>
    </xf>
    <xf numFmtId="4" fontId="1" fillId="2" borderId="18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/>
    <xf numFmtId="4" fontId="0" fillId="0" borderId="29" xfId="0" applyNumberFormat="1" applyBorder="1" applyAlignment="1"/>
    <xf numFmtId="4" fontId="0" fillId="2" borderId="2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2" borderId="21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164" fontId="0" fillId="2" borderId="15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27" xfId="0" applyNumberFormat="1" applyFont="1" applyFill="1" applyBorder="1" applyAlignment="1">
      <alignment horizontal="center" vertical="top" wrapText="1"/>
    </xf>
    <xf numFmtId="4" fontId="10" fillId="2" borderId="70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1" fillId="2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" fontId="2" fillId="2" borderId="5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11" fillId="2" borderId="60" xfId="0" applyNumberFormat="1" applyFont="1" applyFill="1" applyBorder="1" applyAlignment="1">
      <alignment horizontal="center"/>
    </xf>
    <xf numFmtId="4" fontId="11" fillId="2" borderId="58" xfId="0" applyNumberFormat="1" applyFont="1" applyFill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center"/>
    </xf>
  </cellXfs>
  <cellStyles count="3">
    <cellStyle name="Euro" xfId="2"/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dg%2014%20DAGR%20Consuntivo%202012%20-%20Conto%20del%20Bilancio%20e%20Patrimo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P/Ragioneria/bilanci%20consuntivi/Consuntivo%202001/Schedecompetenza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te"/>
      <sheetName val="uscite"/>
      <sheetName val="riepilogo"/>
      <sheetName val="conto patrimonio"/>
      <sheetName val="situazione finanziaria"/>
      <sheetName val="effetto patrimoniale"/>
      <sheetName val="uscite centri spesa"/>
      <sheetName val="confronti es. precedente"/>
      <sheetName val="Stato patrimoniale"/>
      <sheetName val="Conto economico"/>
      <sheetName val="riconciliazione"/>
      <sheetName val="Prosp.conc. entrate spese"/>
      <sheetName val="Prosp.conc. patrimonio"/>
      <sheetName val="101"/>
      <sheetName val="102"/>
      <sheetName val="104"/>
      <sheetName val="107"/>
      <sheetName val="PARTITATT"/>
      <sheetName val="GIROATT"/>
      <sheetName val="110"/>
      <sheetName val="111"/>
      <sheetName val="112"/>
      <sheetName val="115"/>
      <sheetName val="116"/>
      <sheetName val="117"/>
      <sheetName val="118"/>
      <sheetName val="125"/>
      <sheetName val="126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9"/>
      <sheetName val="140"/>
      <sheetName val="141"/>
      <sheetName val="142"/>
      <sheetName val="143"/>
      <sheetName val="144"/>
      <sheetName val="145"/>
      <sheetName val="146"/>
      <sheetName val="148"/>
      <sheetName val="149"/>
      <sheetName val="151"/>
      <sheetName val="152"/>
      <sheetName val="153"/>
      <sheetName val="154"/>
      <sheetName val="155"/>
      <sheetName val="157"/>
      <sheetName val="158"/>
      <sheetName val="159"/>
      <sheetName val="160"/>
      <sheetName val="170"/>
      <sheetName val="180"/>
      <sheetName val="181"/>
      <sheetName val="182"/>
      <sheetName val="PARTITA"/>
      <sheetName val="GIRO"/>
      <sheetName val="101RD"/>
      <sheetName val="102RD"/>
      <sheetName val="104RD"/>
      <sheetName val="107RD"/>
      <sheetName val="PARTITATTRD"/>
      <sheetName val="GIROATTRD"/>
      <sheetName val="110RD"/>
      <sheetName val="111RD"/>
      <sheetName val="112RD"/>
      <sheetName val="115RD"/>
      <sheetName val="116RD"/>
      <sheetName val="117RD"/>
      <sheetName val="118RD"/>
      <sheetName val="125RD"/>
      <sheetName val="126RD"/>
      <sheetName val="130RD"/>
      <sheetName val="131RD"/>
      <sheetName val="132RD"/>
      <sheetName val="133RD"/>
      <sheetName val="134RD"/>
      <sheetName val="135RD"/>
      <sheetName val="136RD"/>
      <sheetName val="137RD"/>
      <sheetName val="138RD"/>
      <sheetName val="139RD"/>
      <sheetName val="140RD"/>
      <sheetName val="141RD"/>
      <sheetName val="142RD"/>
      <sheetName val="143RD"/>
      <sheetName val="144RD"/>
      <sheetName val="145RD"/>
      <sheetName val="146RD"/>
      <sheetName val="148RD"/>
      <sheetName val="149RD"/>
      <sheetName val="151RD"/>
      <sheetName val="152RD"/>
      <sheetName val="153RD"/>
      <sheetName val="154RD"/>
      <sheetName val="155RD"/>
      <sheetName val="159RD"/>
      <sheetName val="160RD"/>
      <sheetName val="170RD"/>
      <sheetName val="180RD"/>
      <sheetName val="181RD"/>
      <sheetName val="182RD"/>
      <sheetName val="PARTITARD"/>
      <sheetName val="GIRORD"/>
    </sheetNames>
    <sheetDataSet>
      <sheetData sheetId="0"/>
      <sheetData sheetId="1"/>
      <sheetData sheetId="2"/>
      <sheetData sheetId="3"/>
      <sheetData sheetId="4">
        <row r="22">
          <cell r="C22">
            <v>78386838.860000014</v>
          </cell>
        </row>
        <row r="44">
          <cell r="B44">
            <v>-1966951.039999997</v>
          </cell>
        </row>
        <row r="48">
          <cell r="C48">
            <v>19570820.010000013</v>
          </cell>
        </row>
      </sheetData>
      <sheetData sheetId="5">
        <row r="32">
          <cell r="C32">
            <v>-1910945.299999997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F25">
            <v>57106123.219999999</v>
          </cell>
          <cell r="G25">
            <v>0</v>
          </cell>
        </row>
      </sheetData>
      <sheetData sheetId="14">
        <row r="24">
          <cell r="F24">
            <v>980316.79</v>
          </cell>
          <cell r="G24">
            <v>398197.08</v>
          </cell>
        </row>
      </sheetData>
      <sheetData sheetId="15">
        <row r="48">
          <cell r="F48">
            <v>11858.210000000001</v>
          </cell>
          <cell r="G48">
            <v>337.86</v>
          </cell>
        </row>
      </sheetData>
      <sheetData sheetId="16">
        <row r="24">
          <cell r="F24">
            <v>0</v>
          </cell>
          <cell r="G24">
            <v>0</v>
          </cell>
        </row>
      </sheetData>
      <sheetData sheetId="17">
        <row r="27">
          <cell r="F27">
            <v>18500</v>
          </cell>
          <cell r="G27">
            <v>0</v>
          </cell>
        </row>
      </sheetData>
      <sheetData sheetId="18">
        <row r="31">
          <cell r="F31">
            <v>8817461.1600000001</v>
          </cell>
          <cell r="G31">
            <v>4381.93</v>
          </cell>
        </row>
      </sheetData>
      <sheetData sheetId="19">
        <row r="28">
          <cell r="F28">
            <v>1554453.35</v>
          </cell>
          <cell r="G28">
            <v>0</v>
          </cell>
        </row>
      </sheetData>
      <sheetData sheetId="20">
        <row r="32">
          <cell r="F32">
            <v>243271.64</v>
          </cell>
          <cell r="G32">
            <v>22096.29</v>
          </cell>
        </row>
      </sheetData>
      <sheetData sheetId="21">
        <row r="33">
          <cell r="F33">
            <v>113014.07</v>
          </cell>
          <cell r="G33">
            <v>36675.78</v>
          </cell>
        </row>
      </sheetData>
      <sheetData sheetId="22">
        <row r="70">
          <cell r="F70">
            <v>17043990.050000001</v>
          </cell>
          <cell r="G70">
            <v>366721.69</v>
          </cell>
        </row>
      </sheetData>
      <sheetData sheetId="23">
        <row r="92">
          <cell r="F92">
            <v>5072609.63</v>
          </cell>
          <cell r="G92">
            <v>826080.72000000009</v>
          </cell>
        </row>
      </sheetData>
      <sheetData sheetId="24">
        <row r="101">
          <cell r="F101">
            <v>95673.89</v>
          </cell>
          <cell r="G101">
            <v>7176.7999999999993</v>
          </cell>
        </row>
      </sheetData>
      <sheetData sheetId="25">
        <row r="146">
          <cell r="F146">
            <v>421834.51000000013</v>
          </cell>
          <cell r="G146">
            <v>125102.20999999998</v>
          </cell>
        </row>
      </sheetData>
      <sheetData sheetId="26">
        <row r="31">
          <cell r="F31">
            <v>287872.82</v>
          </cell>
          <cell r="G31">
            <v>1315000</v>
          </cell>
        </row>
      </sheetData>
      <sheetData sheetId="27">
        <row r="28">
          <cell r="F28">
            <v>792018.22</v>
          </cell>
          <cell r="G28">
            <v>0</v>
          </cell>
        </row>
      </sheetData>
      <sheetData sheetId="28">
        <row r="37">
          <cell r="F37">
            <v>49854.8</v>
          </cell>
          <cell r="G37">
            <v>111702.70000000001</v>
          </cell>
        </row>
      </sheetData>
      <sheetData sheetId="29">
        <row r="33">
          <cell r="F33">
            <v>43749.64</v>
          </cell>
          <cell r="G33">
            <v>15475.36</v>
          </cell>
        </row>
      </sheetData>
      <sheetData sheetId="30">
        <row r="37">
          <cell r="F37">
            <v>3928367.82</v>
          </cell>
          <cell r="G37">
            <v>0</v>
          </cell>
        </row>
      </sheetData>
      <sheetData sheetId="31">
        <row r="117">
          <cell r="F117">
            <v>292714.57999999996</v>
          </cell>
          <cell r="G117">
            <v>316167.49</v>
          </cell>
        </row>
      </sheetData>
      <sheetData sheetId="32">
        <row r="81">
          <cell r="F81">
            <v>296984.64</v>
          </cell>
          <cell r="G81">
            <v>206281.52999999997</v>
          </cell>
        </row>
      </sheetData>
      <sheetData sheetId="33">
        <row r="65">
          <cell r="F65">
            <v>87545.900000000009</v>
          </cell>
          <cell r="G65">
            <v>213400.86000000002</v>
          </cell>
        </row>
      </sheetData>
      <sheetData sheetId="34">
        <row r="151">
          <cell r="F151">
            <v>143807.33000000002</v>
          </cell>
          <cell r="G151">
            <v>110440.56999999999</v>
          </cell>
        </row>
      </sheetData>
      <sheetData sheetId="35">
        <row r="143">
          <cell r="F143">
            <v>295458.67000000004</v>
          </cell>
          <cell r="G143">
            <v>66905.659999999989</v>
          </cell>
        </row>
      </sheetData>
      <sheetData sheetId="36">
        <row r="104">
          <cell r="F104">
            <v>527560.88</v>
          </cell>
          <cell r="G104">
            <v>772222.0199999999</v>
          </cell>
        </row>
      </sheetData>
      <sheetData sheetId="37">
        <row r="53">
          <cell r="F53">
            <v>741968.37999999989</v>
          </cell>
          <cell r="G53">
            <v>57471.710000000006</v>
          </cell>
        </row>
      </sheetData>
      <sheetData sheetId="38">
        <row r="27">
          <cell r="F27">
            <v>196049.42</v>
          </cell>
          <cell r="G27">
            <v>79639.42</v>
          </cell>
        </row>
      </sheetData>
      <sheetData sheetId="39">
        <row r="28">
          <cell r="F28">
            <v>3767.2</v>
          </cell>
          <cell r="G28">
            <v>842.4</v>
          </cell>
        </row>
      </sheetData>
      <sheetData sheetId="40">
        <row r="78">
          <cell r="F78">
            <v>85474.48</v>
          </cell>
          <cell r="G78">
            <v>143793.21000000002</v>
          </cell>
        </row>
      </sheetData>
      <sheetData sheetId="41">
        <row r="50">
          <cell r="F50">
            <v>20344.550000000003</v>
          </cell>
          <cell r="G50">
            <v>6680.5</v>
          </cell>
        </row>
      </sheetData>
      <sheetData sheetId="42">
        <row r="38">
          <cell r="F38">
            <v>246266.47</v>
          </cell>
          <cell r="G38">
            <v>308651.58999999997</v>
          </cell>
        </row>
      </sheetData>
      <sheetData sheetId="43">
        <row r="28">
          <cell r="F28">
            <v>213379</v>
          </cell>
          <cell r="G28">
            <v>0</v>
          </cell>
        </row>
      </sheetData>
      <sheetData sheetId="44">
        <row r="32">
          <cell r="F32">
            <v>267177.17</v>
          </cell>
          <cell r="G32">
            <v>0</v>
          </cell>
        </row>
      </sheetData>
      <sheetData sheetId="45">
        <row r="46">
          <cell r="F46">
            <v>265174.88</v>
          </cell>
          <cell r="G46">
            <v>0</v>
          </cell>
        </row>
      </sheetData>
      <sheetData sheetId="46">
        <row r="31">
          <cell r="F31">
            <v>8317.19</v>
          </cell>
          <cell r="G31">
            <v>0</v>
          </cell>
        </row>
      </sheetData>
      <sheetData sheetId="47">
        <row r="173">
          <cell r="F173">
            <v>259533.73000000004</v>
          </cell>
          <cell r="G173">
            <v>651698.76</v>
          </cell>
          <cell r="H173">
            <v>911232.49</v>
          </cell>
        </row>
      </sheetData>
      <sheetData sheetId="48">
        <row r="54">
          <cell r="F54">
            <v>37617.15</v>
          </cell>
          <cell r="G54">
            <v>89148.010000000009</v>
          </cell>
          <cell r="H54">
            <v>126765.16</v>
          </cell>
        </row>
      </sheetData>
      <sheetData sheetId="49">
        <row r="32">
          <cell r="F32">
            <v>528295.01</v>
          </cell>
          <cell r="G32">
            <v>106458.42</v>
          </cell>
          <cell r="H32">
            <v>634753.43000000005</v>
          </cell>
        </row>
      </sheetData>
      <sheetData sheetId="50">
        <row r="127">
          <cell r="F127">
            <v>183583.63</v>
          </cell>
          <cell r="G127">
            <v>574621.65999999992</v>
          </cell>
          <cell r="H127">
            <v>758205.28999999992</v>
          </cell>
        </row>
      </sheetData>
      <sheetData sheetId="51">
        <row r="216">
          <cell r="F216">
            <v>1384924.94</v>
          </cell>
          <cell r="G216">
            <v>3149716.01</v>
          </cell>
          <cell r="H216">
            <v>4534640.9500000011</v>
          </cell>
        </row>
      </sheetData>
      <sheetData sheetId="52">
        <row r="24">
          <cell r="G24">
            <v>0</v>
          </cell>
        </row>
        <row r="33">
          <cell r="F33">
            <v>3491052.23</v>
          </cell>
          <cell r="H33">
            <v>3491052.23</v>
          </cell>
        </row>
      </sheetData>
      <sheetData sheetId="53">
        <row r="33">
          <cell r="F33">
            <v>11900000</v>
          </cell>
          <cell r="G33">
            <v>0</v>
          </cell>
          <cell r="H33">
            <v>11900000</v>
          </cell>
        </row>
      </sheetData>
      <sheetData sheetId="54">
        <row r="27">
          <cell r="F27">
            <v>210290.28</v>
          </cell>
          <cell r="G27">
            <v>0</v>
          </cell>
          <cell r="H27">
            <v>210290.28</v>
          </cell>
        </row>
      </sheetData>
      <sheetData sheetId="55">
        <row r="28">
          <cell r="F28">
            <v>0</v>
          </cell>
          <cell r="G28">
            <v>0</v>
          </cell>
        </row>
      </sheetData>
      <sheetData sheetId="56"/>
      <sheetData sheetId="57">
        <row r="98">
          <cell r="F98">
            <v>189792.03</v>
          </cell>
          <cell r="G98">
            <v>85820.909999999989</v>
          </cell>
        </row>
      </sheetData>
      <sheetData sheetId="58">
        <row r="72">
          <cell r="F72">
            <v>128462.18000000001</v>
          </cell>
          <cell r="G72">
            <v>23140.82</v>
          </cell>
        </row>
      </sheetData>
      <sheetData sheetId="59">
        <row r="31">
          <cell r="F31">
            <v>32323.5</v>
          </cell>
          <cell r="G31">
            <v>0</v>
          </cell>
        </row>
      </sheetData>
      <sheetData sheetId="60">
        <row r="34">
          <cell r="F34">
            <v>18500</v>
          </cell>
          <cell r="G34">
            <v>0</v>
          </cell>
        </row>
      </sheetData>
      <sheetData sheetId="61">
        <row r="34">
          <cell r="F34">
            <v>7619403.4000000004</v>
          </cell>
          <cell r="G34">
            <v>1202439.6900000002</v>
          </cell>
        </row>
      </sheetData>
      <sheetData sheetId="62">
        <row r="27">
          <cell r="F27">
            <v>0</v>
          </cell>
          <cell r="G27">
            <v>0</v>
          </cell>
          <cell r="I27">
            <v>0</v>
          </cell>
        </row>
      </sheetData>
      <sheetData sheetId="63">
        <row r="23">
          <cell r="F23">
            <v>385746.29</v>
          </cell>
          <cell r="G23">
            <v>385746.29000000004</v>
          </cell>
          <cell r="I23">
            <v>0</v>
          </cell>
        </row>
      </sheetData>
      <sheetData sheetId="64">
        <row r="23">
          <cell r="F23">
            <v>0</v>
          </cell>
          <cell r="G23">
            <v>0</v>
          </cell>
        </row>
      </sheetData>
      <sheetData sheetId="65">
        <row r="23">
          <cell r="F23">
            <v>28300</v>
          </cell>
          <cell r="G23">
            <v>28300</v>
          </cell>
          <cell r="H23">
            <v>0</v>
          </cell>
        </row>
      </sheetData>
      <sheetData sheetId="66">
        <row r="23">
          <cell r="F23">
            <v>0</v>
          </cell>
          <cell r="G23">
            <v>0</v>
          </cell>
          <cell r="I23">
            <v>0</v>
          </cell>
        </row>
      </sheetData>
      <sheetData sheetId="67">
        <row r="27">
          <cell r="F27">
            <v>2149.56</v>
          </cell>
          <cell r="G27">
            <v>2116.36</v>
          </cell>
          <cell r="I27">
            <v>33.200000000000003</v>
          </cell>
        </row>
      </sheetData>
      <sheetData sheetId="68">
        <row r="27">
          <cell r="F27">
            <v>0</v>
          </cell>
          <cell r="G27">
            <v>0</v>
          </cell>
          <cell r="I27">
            <v>0</v>
          </cell>
        </row>
      </sheetData>
      <sheetData sheetId="69">
        <row r="25">
          <cell r="F25">
            <v>49473.119999999995</v>
          </cell>
          <cell r="G25">
            <v>49473.120000000003</v>
          </cell>
          <cell r="I25">
            <v>0</v>
          </cell>
        </row>
      </sheetData>
      <sheetData sheetId="70">
        <row r="26">
          <cell r="F26">
            <v>20781.34</v>
          </cell>
          <cell r="G26">
            <v>20781.34</v>
          </cell>
          <cell r="I26">
            <v>0</v>
          </cell>
        </row>
      </sheetData>
      <sheetData sheetId="71">
        <row r="65">
          <cell r="F65">
            <v>516621.90000000014</v>
          </cell>
          <cell r="G65">
            <v>442434.74000000011</v>
          </cell>
          <cell r="I65">
            <v>0</v>
          </cell>
        </row>
      </sheetData>
      <sheetData sheetId="72">
        <row r="93">
          <cell r="E93">
            <v>1079172.6499999999</v>
          </cell>
          <cell r="F93">
            <v>1061155.3599999999</v>
          </cell>
          <cell r="H93">
            <v>0</v>
          </cell>
        </row>
      </sheetData>
      <sheetData sheetId="73">
        <row r="81">
          <cell r="F81">
            <v>7094.6500000000005</v>
          </cell>
          <cell r="G81">
            <v>7094.6500000000005</v>
          </cell>
          <cell r="I81">
            <v>0</v>
          </cell>
        </row>
      </sheetData>
      <sheetData sheetId="74">
        <row r="135">
          <cell r="F135">
            <v>125394.73999999995</v>
          </cell>
          <cell r="G135">
            <v>124214.67</v>
          </cell>
          <cell r="I135">
            <v>41.92</v>
          </cell>
        </row>
      </sheetData>
      <sheetData sheetId="75">
        <row r="27">
          <cell r="F27">
            <v>7641108.1600000001</v>
          </cell>
          <cell r="G27">
            <v>636387.6</v>
          </cell>
          <cell r="I27">
            <v>0</v>
          </cell>
        </row>
      </sheetData>
      <sheetData sheetId="76">
        <row r="28">
          <cell r="F28">
            <v>0</v>
          </cell>
          <cell r="G28">
            <v>0</v>
          </cell>
          <cell r="I28">
            <v>0</v>
          </cell>
        </row>
      </sheetData>
      <sheetData sheetId="77">
        <row r="36">
          <cell r="F36">
            <v>130086.65</v>
          </cell>
          <cell r="G36">
            <v>89159.74</v>
          </cell>
          <cell r="I36">
            <v>22053.16</v>
          </cell>
        </row>
      </sheetData>
      <sheetData sheetId="78">
        <row r="29">
          <cell r="F29">
            <v>15474.949999999999</v>
          </cell>
          <cell r="G29">
            <v>10474.32</v>
          </cell>
          <cell r="I29">
            <v>5000.63</v>
          </cell>
        </row>
      </sheetData>
      <sheetData sheetId="79">
        <row r="47">
          <cell r="F47">
            <v>851442.25999999989</v>
          </cell>
          <cell r="G47">
            <v>690290.32</v>
          </cell>
          <cell r="I47">
            <v>1551.94</v>
          </cell>
        </row>
      </sheetData>
      <sheetData sheetId="80">
        <row r="119">
          <cell r="F119">
            <v>564673.87</v>
          </cell>
          <cell r="G119">
            <v>442100.79</v>
          </cell>
          <cell r="I119">
            <v>99855.98</v>
          </cell>
        </row>
      </sheetData>
      <sheetData sheetId="81">
        <row r="64">
          <cell r="F64">
            <v>173389.83</v>
          </cell>
          <cell r="G64">
            <v>143776.81</v>
          </cell>
          <cell r="I64">
            <v>29613.019999999997</v>
          </cell>
        </row>
      </sheetData>
      <sheetData sheetId="82">
        <row r="59">
          <cell r="F59">
            <v>374565.35</v>
          </cell>
          <cell r="G59">
            <v>116840.95</v>
          </cell>
          <cell r="I59">
            <v>3.16</v>
          </cell>
        </row>
      </sheetData>
      <sheetData sheetId="83">
        <row r="75">
          <cell r="F75">
            <v>64894.97</v>
          </cell>
          <cell r="G75">
            <v>62894.97</v>
          </cell>
          <cell r="I75">
            <v>2000</v>
          </cell>
        </row>
      </sheetData>
      <sheetData sheetId="84">
        <row r="122">
          <cell r="F122">
            <v>120968.16</v>
          </cell>
          <cell r="G122">
            <v>79397.299999999988</v>
          </cell>
          <cell r="I122">
            <v>41539.5</v>
          </cell>
        </row>
      </sheetData>
      <sheetData sheetId="85">
        <row r="88">
          <cell r="F88">
            <v>601599.61</v>
          </cell>
          <cell r="G88">
            <v>460757.32</v>
          </cell>
          <cell r="I88">
            <v>78537.09</v>
          </cell>
        </row>
      </sheetData>
      <sheetData sheetId="86">
        <row r="59">
          <cell r="F59">
            <v>261344.62000000002</v>
          </cell>
          <cell r="G59">
            <v>231040.4</v>
          </cell>
          <cell r="I59">
            <v>30304.22</v>
          </cell>
        </row>
      </sheetData>
      <sheetData sheetId="87">
        <row r="22">
          <cell r="F22">
            <v>0</v>
          </cell>
          <cell r="G22">
            <v>0</v>
          </cell>
          <cell r="I22">
            <v>0</v>
          </cell>
        </row>
      </sheetData>
      <sheetData sheetId="88">
        <row r="26">
          <cell r="F26">
            <v>1384.74</v>
          </cell>
          <cell r="G26">
            <v>1304.8399999999999</v>
          </cell>
          <cell r="I26">
            <v>79.900000000000006</v>
          </cell>
        </row>
      </sheetData>
      <sheetData sheetId="89">
        <row r="94">
          <cell r="F94">
            <v>138075.31</v>
          </cell>
          <cell r="G94">
            <v>106025.31</v>
          </cell>
          <cell r="I94">
            <v>3050</v>
          </cell>
        </row>
      </sheetData>
      <sheetData sheetId="90">
        <row r="36">
          <cell r="F36">
            <v>5988.1</v>
          </cell>
          <cell r="G36">
            <v>4919.0200000000004</v>
          </cell>
          <cell r="I36">
            <v>1069.08</v>
          </cell>
        </row>
      </sheetData>
      <sheetData sheetId="91">
        <row r="31">
          <cell r="F31">
            <v>316489.15999999997</v>
          </cell>
          <cell r="G31">
            <v>148840.87</v>
          </cell>
          <cell r="I31">
            <v>167648.29</v>
          </cell>
        </row>
      </sheetData>
      <sheetData sheetId="92">
        <row r="28">
          <cell r="F28">
            <v>0</v>
          </cell>
          <cell r="G28">
            <v>0</v>
          </cell>
          <cell r="I28">
            <v>0</v>
          </cell>
        </row>
      </sheetData>
      <sheetData sheetId="93">
        <row r="26">
          <cell r="F26">
            <v>15902.83</v>
          </cell>
          <cell r="G26">
            <v>15902.83</v>
          </cell>
          <cell r="I26">
            <v>0</v>
          </cell>
        </row>
      </sheetData>
      <sheetData sheetId="94">
        <row r="26">
          <cell r="F26">
            <v>0</v>
          </cell>
          <cell r="G26">
            <v>0</v>
          </cell>
          <cell r="I26">
            <v>0</v>
          </cell>
        </row>
      </sheetData>
      <sheetData sheetId="95">
        <row r="26">
          <cell r="F26">
            <v>18.45</v>
          </cell>
          <cell r="G26">
            <v>18.45</v>
          </cell>
          <cell r="I26">
            <v>0</v>
          </cell>
        </row>
      </sheetData>
      <sheetData sheetId="96">
        <row r="191">
          <cell r="F191">
            <v>608945.65</v>
          </cell>
          <cell r="G191">
            <v>494005.09000000008</v>
          </cell>
          <cell r="I191">
            <v>74818.81</v>
          </cell>
        </row>
      </sheetData>
      <sheetData sheetId="97">
        <row r="73">
          <cell r="F73">
            <v>152477.02000000002</v>
          </cell>
          <cell r="G73">
            <v>95846.810000000012</v>
          </cell>
          <cell r="I73">
            <v>38625.410000000003</v>
          </cell>
        </row>
      </sheetData>
      <sheetData sheetId="98">
        <row r="27">
          <cell r="F27">
            <v>204567.33</v>
          </cell>
          <cell r="G27">
            <v>204567.33</v>
          </cell>
          <cell r="I27">
            <v>0</v>
          </cell>
        </row>
      </sheetData>
      <sheetData sheetId="99">
        <row r="131">
          <cell r="F131">
            <v>1176422.8400000001</v>
          </cell>
          <cell r="G131">
            <v>870243.08999999985</v>
          </cell>
          <cell r="I131">
            <v>103773.38</v>
          </cell>
        </row>
      </sheetData>
      <sheetData sheetId="100">
        <row r="247">
          <cell r="F247">
            <v>2367114.919999999</v>
          </cell>
          <cell r="G247">
            <v>1870257.8199999996</v>
          </cell>
          <cell r="I247">
            <v>206528.3</v>
          </cell>
        </row>
      </sheetData>
      <sheetData sheetId="101">
        <row r="20">
          <cell r="F20">
            <v>0</v>
          </cell>
          <cell r="G20">
            <v>0</v>
          </cell>
        </row>
        <row r="23">
          <cell r="F23">
            <v>0</v>
          </cell>
          <cell r="G23">
            <v>0</v>
          </cell>
          <cell r="I23">
            <v>0</v>
          </cell>
        </row>
      </sheetData>
      <sheetData sheetId="102">
        <row r="24">
          <cell r="F24">
            <v>0</v>
          </cell>
          <cell r="G24">
            <v>0</v>
          </cell>
          <cell r="I24">
            <v>0</v>
          </cell>
        </row>
      </sheetData>
      <sheetData sheetId="103"/>
      <sheetData sheetId="104">
        <row r="75">
          <cell r="F75">
            <v>208121.1</v>
          </cell>
          <cell r="G75">
            <v>196470.98</v>
          </cell>
          <cell r="I75">
            <v>510.72</v>
          </cell>
        </row>
      </sheetData>
      <sheetData sheetId="105">
        <row r="42">
          <cell r="F42">
            <v>12968.31</v>
          </cell>
          <cell r="G42">
            <v>12387.92</v>
          </cell>
          <cell r="I42">
            <v>580.39</v>
          </cell>
        </row>
      </sheetData>
      <sheetData sheetId="106">
        <row r="31">
          <cell r="F31">
            <v>101435.78</v>
          </cell>
          <cell r="G31">
            <v>66712.710000000006</v>
          </cell>
          <cell r="I31">
            <v>17673.07</v>
          </cell>
        </row>
      </sheetData>
      <sheetData sheetId="107">
        <row r="25">
          <cell r="F25">
            <v>0</v>
          </cell>
          <cell r="G25">
            <v>0</v>
          </cell>
          <cell r="I25">
            <v>0</v>
          </cell>
        </row>
      </sheetData>
      <sheetData sheetId="108">
        <row r="40">
          <cell r="F40">
            <v>1593311.37</v>
          </cell>
          <cell r="G40">
            <v>1508211.38</v>
          </cell>
          <cell r="I40">
            <v>85099.99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ZO"/>
      <sheetName val="CAPITOLO101"/>
      <sheetName val="CAPITOLO102"/>
      <sheetName val="CAPITOLO104"/>
      <sheetName val="CAPITOLO105"/>
      <sheetName val="CAPITOLO106"/>
      <sheetName val="CAPITOLO107"/>
      <sheetName val="CAPITOLO110"/>
      <sheetName val="CAPITOLO111"/>
      <sheetName val="CAPITOLO112"/>
      <sheetName val="CAPITOLO115"/>
      <sheetName val="CAPITOLO116"/>
      <sheetName val="CAPITOLO117"/>
      <sheetName val="CAPITOLO118"/>
      <sheetName val="CAPITOLO125"/>
      <sheetName val="CAPITOLO126"/>
      <sheetName val="CAPITOLO130"/>
      <sheetName val="CAPITOLO131"/>
      <sheetName val="CAPITOLO132"/>
      <sheetName val="CAPITOLO133"/>
      <sheetName val="CAPITOLO134"/>
      <sheetName val="CAPITOLO135"/>
      <sheetName val="CAPITOLO136"/>
      <sheetName val="CAPITOLO137"/>
      <sheetName val="CAPITOLO138"/>
      <sheetName val="CAPITOLO19"/>
      <sheetName val="CAPITOLO140"/>
      <sheetName val="CAPITOLO141"/>
      <sheetName val="CAPITOLO142"/>
      <sheetName val="CAPITOLO143"/>
      <sheetName val="CAPITOLO144"/>
      <sheetName val="CAPITOLO145"/>
      <sheetName val="CAPITOLO146"/>
      <sheetName val="CAPITOLO147"/>
      <sheetName val="CAPITOLO148"/>
      <sheetName val="CAPITOLO149"/>
      <sheetName val="CAPITOLO160"/>
      <sheetName val="CAPITOLO161"/>
      <sheetName val="CAPITOLO170"/>
      <sheetName val="CAPITOLO180"/>
      <sheetName val="CAPITOLO181"/>
      <sheetName val="CAPITOLO182"/>
      <sheetName val="CAPITOLO190"/>
      <sheetName val="CAPITOLO191"/>
      <sheetName val="CAPITOLO192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  <sheetName val="Foglio17"/>
      <sheetName val="Foglio18"/>
      <sheetName val="Foglio19"/>
      <sheetName val="Foglio20"/>
      <sheetName val="Foglio21"/>
      <sheetName val="Foglio22"/>
      <sheetName val="Foglio23"/>
      <sheetName val="Foglio24"/>
      <sheetName val="Foglio25"/>
      <sheetName val="Foglio26"/>
      <sheetName val="Foglio27"/>
      <sheetName val="Foglio28"/>
      <sheetName val="Foglio29"/>
      <sheetName val="Foglio30"/>
      <sheetName val="Foglio31"/>
      <sheetName val="Foglio32"/>
      <sheetName val="Foglio33"/>
      <sheetName val="Foglio34"/>
      <sheetName val="Foglio35"/>
      <sheetName val="Foglio36"/>
      <sheetName val="Foglio37"/>
      <sheetName val="Foglio38"/>
      <sheetName val="Foglio39"/>
      <sheetName val="Foglio40"/>
      <sheetName val="Foglio41"/>
      <sheetName val="Foglio42"/>
      <sheetName val="Foglio43"/>
      <sheetName val="Foglio44"/>
      <sheetName val="Foglio45"/>
      <sheetName val="Foglio46"/>
      <sheetName val="Foglio47"/>
      <sheetName val="Foglio48"/>
      <sheetName val="Foglio49"/>
      <sheetName val="Foglio50"/>
      <sheetName val="Foglio51"/>
      <sheetName val="Foglio52"/>
      <sheetName val="Foglio53"/>
      <sheetName val="Foglio54"/>
      <sheetName val="Foglio55"/>
      <sheetName val="Foglio56"/>
      <sheetName val="Foglio57"/>
      <sheetName val="Foglio58"/>
      <sheetName val="Foglio59"/>
      <sheetName val="Foglio60"/>
      <sheetName val="Foglio61"/>
      <sheetName val="Foglio62"/>
      <sheetName val="Foglio63"/>
      <sheetName val="Foglio64"/>
      <sheetName val="Foglio65"/>
      <sheetName val="Foglio66"/>
      <sheetName val="Foglio67"/>
      <sheetName val="Foglio68"/>
      <sheetName val="Foglio69"/>
      <sheetName val="Foglio70"/>
      <sheetName val="Foglio71"/>
      <sheetName val="Foglio72"/>
      <sheetName val="Foglio73"/>
      <sheetName val="Foglio74"/>
      <sheetName val="Foglio75"/>
      <sheetName val="Foglio76"/>
      <sheetName val="Foglio77"/>
      <sheetName val="Foglio78"/>
      <sheetName val="Foglio79"/>
      <sheetName val="Foglio80"/>
      <sheetName val="Foglio81"/>
      <sheetName val="Foglio82"/>
      <sheetName val="Foglio83"/>
      <sheetName val="Foglio84"/>
      <sheetName val="Foglio85"/>
      <sheetName val="Foglio86"/>
      <sheetName val="Foglio87"/>
      <sheetName val="Foglio88"/>
      <sheetName val="Foglio89"/>
      <sheetName val="Foglio90"/>
      <sheetName val="Foglio91"/>
      <sheetName val="Foglio92"/>
      <sheetName val="Foglio93"/>
      <sheetName val="Foglio94"/>
      <sheetName val="Foglio95"/>
      <sheetName val="Foglio96"/>
      <sheetName val="Foglio97"/>
      <sheetName val="Foglio98"/>
      <sheetName val="Foglio99"/>
      <sheetName val="Foglio100"/>
      <sheetName val="Foglio101"/>
      <sheetName val="Foglio102"/>
      <sheetName val="Foglio103"/>
      <sheetName val="Foglio104"/>
      <sheetName val="Foglio105"/>
      <sheetName val="Foglio106"/>
      <sheetName val="Foglio107"/>
      <sheetName val="Foglio108"/>
      <sheetName val="Foglio109"/>
      <sheetName val="Foglio110"/>
      <sheetName val="Foglio111"/>
      <sheetName val="Foglio112"/>
      <sheetName val="Foglio113"/>
      <sheetName val="Foglio114"/>
      <sheetName val="Foglio115"/>
      <sheetName val="Foglio116"/>
      <sheetName val="Foglio117"/>
      <sheetName val="Foglio118"/>
      <sheetName val="Foglio119"/>
      <sheetName val="Foglio120"/>
      <sheetName val="Foglio121"/>
      <sheetName val="Foglio122"/>
      <sheetName val="Foglio123"/>
      <sheetName val="Foglio124"/>
      <sheetName val="Foglio125"/>
      <sheetName val="Foglio126"/>
      <sheetName val="Foglio127"/>
      <sheetName val="Foglio128"/>
      <sheetName val="Foglio129"/>
      <sheetName val="Foglio130"/>
      <sheetName val="Foglio131"/>
      <sheetName val="Foglio132"/>
      <sheetName val="Foglio133"/>
      <sheetName val="Foglio134"/>
      <sheetName val="Foglio135"/>
      <sheetName val="Foglio136"/>
      <sheetName val="Foglio137"/>
      <sheetName val="Foglio138"/>
      <sheetName val="Foglio139"/>
      <sheetName val="Foglio140"/>
      <sheetName val="Foglio141"/>
      <sheetName val="Foglio142"/>
      <sheetName val="Foglio143"/>
      <sheetName val="Foglio144"/>
      <sheetName val="Foglio145"/>
      <sheetName val="Foglio146"/>
      <sheetName val="Foglio147"/>
      <sheetName val="Foglio148"/>
      <sheetName val="Foglio149"/>
      <sheetName val="Foglio150"/>
      <sheetName val="Foglio151"/>
      <sheetName val="Foglio152"/>
      <sheetName val="Foglio153"/>
      <sheetName val="Foglio154"/>
      <sheetName val="Foglio155"/>
      <sheetName val="Foglio156"/>
      <sheetName val="Foglio157"/>
      <sheetName val="Foglio158"/>
      <sheetName val="Foglio159"/>
      <sheetName val="Foglio160"/>
      <sheetName val="Foglio161"/>
      <sheetName val="Foglio162"/>
      <sheetName val="Foglio163"/>
      <sheetName val="Foglio164"/>
      <sheetName val="Foglio165"/>
      <sheetName val="Foglio166"/>
      <sheetName val="Foglio167"/>
      <sheetName val="Foglio168"/>
      <sheetName val="Foglio169"/>
      <sheetName val="Foglio170"/>
      <sheetName val="Foglio171"/>
      <sheetName val="Foglio172"/>
      <sheetName val="Foglio173"/>
      <sheetName val="Foglio174"/>
      <sheetName val="Foglio175"/>
      <sheetName val="Foglio176"/>
      <sheetName val="Foglio177"/>
      <sheetName val="Foglio178"/>
      <sheetName val="Foglio179"/>
      <sheetName val="Foglio180"/>
      <sheetName val="Foglio181"/>
      <sheetName val="Foglio182"/>
      <sheetName val="Foglio183"/>
      <sheetName val="Foglio184"/>
      <sheetName val="Foglio185"/>
      <sheetName val="Foglio186"/>
      <sheetName val="Foglio187"/>
      <sheetName val="Foglio188"/>
      <sheetName val="Foglio189"/>
      <sheetName val="Foglio190"/>
      <sheetName val="Foglio191"/>
      <sheetName val="Foglio192"/>
      <sheetName val="Foglio193"/>
      <sheetName val="Foglio194"/>
      <sheetName val="Foglio195"/>
      <sheetName val="Foglio196"/>
      <sheetName val="Foglio197"/>
      <sheetName val="Foglio198"/>
      <sheetName val="Foglio199"/>
      <sheetName val="Foglio200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D5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zoomScaleNormal="100" workbookViewId="0">
      <selection activeCell="D19" sqref="D19"/>
    </sheetView>
  </sheetViews>
  <sheetFormatPr defaultRowHeight="12.75" x14ac:dyDescent="0.2"/>
  <cols>
    <col min="1" max="1" width="5.5703125" style="22" bestFit="1" customWidth="1"/>
    <col min="2" max="2" width="4.5703125" style="22" bestFit="1" customWidth="1"/>
    <col min="3" max="3" width="6.5703125" style="135" bestFit="1" customWidth="1"/>
    <col min="4" max="4" width="48.28515625" style="22" customWidth="1"/>
    <col min="5" max="5" width="14.85546875" style="22" hidden="1" customWidth="1"/>
    <col min="6" max="6" width="12.42578125" style="22" hidden="1" customWidth="1"/>
    <col min="7" max="7" width="13.42578125" style="22" customWidth="1"/>
    <col min="8" max="10" width="13.5703125" style="22" customWidth="1"/>
    <col min="11" max="11" width="13.7109375" style="22" customWidth="1"/>
    <col min="12" max="17" width="13.5703125" style="22" customWidth="1"/>
    <col min="18" max="18" width="14.85546875" style="22" customWidth="1"/>
    <col min="19" max="19" width="16.140625" style="22" customWidth="1"/>
    <col min="20" max="16384" width="9.140625" style="22"/>
  </cols>
  <sheetData>
    <row r="1" spans="1:18" s="6" customFormat="1" ht="38.2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341" t="s">
        <v>4</v>
      </c>
      <c r="F1" s="342"/>
      <c r="G1" s="342"/>
      <c r="H1" s="342"/>
      <c r="I1" s="342"/>
      <c r="J1" s="342"/>
      <c r="K1" s="343"/>
      <c r="L1" s="344" t="s">
        <v>5</v>
      </c>
      <c r="M1" s="345"/>
      <c r="N1" s="345"/>
      <c r="O1" s="345"/>
      <c r="P1" s="346"/>
      <c r="Q1" s="5" t="s">
        <v>6</v>
      </c>
      <c r="R1" s="347" t="s">
        <v>7</v>
      </c>
    </row>
    <row r="2" spans="1:18" s="6" customFormat="1" ht="28.5" customHeight="1" x14ac:dyDescent="0.2">
      <c r="A2" s="7"/>
      <c r="B2" s="8"/>
      <c r="C2" s="9"/>
      <c r="D2" s="10"/>
      <c r="E2" s="350" t="s">
        <v>8</v>
      </c>
      <c r="F2" s="351"/>
      <c r="G2" s="352"/>
      <c r="H2" s="353" t="s">
        <v>9</v>
      </c>
      <c r="I2" s="354"/>
      <c r="J2" s="355"/>
      <c r="K2" s="356" t="s">
        <v>10</v>
      </c>
      <c r="L2" s="359" t="s">
        <v>11</v>
      </c>
      <c r="M2" s="362" t="s">
        <v>12</v>
      </c>
      <c r="N2" s="362" t="s">
        <v>13</v>
      </c>
      <c r="O2" s="362" t="s">
        <v>14</v>
      </c>
      <c r="P2" s="338" t="s">
        <v>15</v>
      </c>
      <c r="Q2" s="11"/>
      <c r="R2" s="348"/>
    </row>
    <row r="3" spans="1:18" ht="37.5" customHeight="1" x14ac:dyDescent="0.2">
      <c r="A3" s="12"/>
      <c r="B3" s="13"/>
      <c r="C3" s="14"/>
      <c r="D3" s="15"/>
      <c r="E3" s="16" t="s">
        <v>16</v>
      </c>
      <c r="F3" s="17" t="s">
        <v>15</v>
      </c>
      <c r="G3" s="18"/>
      <c r="H3" s="19" t="s">
        <v>17</v>
      </c>
      <c r="I3" s="19" t="s">
        <v>18</v>
      </c>
      <c r="J3" s="20" t="s">
        <v>19</v>
      </c>
      <c r="K3" s="357"/>
      <c r="L3" s="360"/>
      <c r="M3" s="363"/>
      <c r="N3" s="363"/>
      <c r="O3" s="363"/>
      <c r="P3" s="339"/>
      <c r="Q3" s="21"/>
      <c r="R3" s="348"/>
    </row>
    <row r="4" spans="1:18" s="32" customFormat="1" ht="12" thickBot="1" x14ac:dyDescent="0.25">
      <c r="A4" s="23"/>
      <c r="B4" s="24"/>
      <c r="C4" s="25"/>
      <c r="D4" s="26"/>
      <c r="E4" s="27"/>
      <c r="F4" s="28"/>
      <c r="G4" s="29"/>
      <c r="H4" s="28"/>
      <c r="I4" s="28"/>
      <c r="J4" s="30"/>
      <c r="K4" s="358"/>
      <c r="L4" s="361"/>
      <c r="M4" s="364"/>
      <c r="N4" s="364"/>
      <c r="O4" s="364"/>
      <c r="P4" s="340"/>
      <c r="Q4" s="31"/>
      <c r="R4" s="349"/>
    </row>
    <row r="5" spans="1:18" x14ac:dyDescent="0.2">
      <c r="A5" s="33"/>
      <c r="B5" s="34"/>
      <c r="C5" s="35"/>
      <c r="D5" s="36"/>
      <c r="E5" s="37"/>
      <c r="F5" s="37"/>
      <c r="G5" s="38"/>
      <c r="H5" s="37"/>
      <c r="I5" s="37"/>
      <c r="J5" s="38"/>
      <c r="K5" s="39"/>
      <c r="L5" s="37"/>
      <c r="M5" s="37"/>
      <c r="N5" s="37"/>
      <c r="O5" s="37"/>
      <c r="P5" s="40"/>
      <c r="Q5" s="37"/>
      <c r="R5" s="41"/>
    </row>
    <row r="6" spans="1:18" x14ac:dyDescent="0.2">
      <c r="A6" s="42" t="s">
        <v>20</v>
      </c>
      <c r="B6" s="34"/>
      <c r="C6" s="35"/>
      <c r="D6" s="43"/>
      <c r="E6" s="44">
        <v>9800000000</v>
      </c>
      <c r="F6" s="45">
        <v>500300617</v>
      </c>
      <c r="G6" s="46"/>
      <c r="H6" s="45"/>
      <c r="I6" s="45"/>
      <c r="J6" s="46"/>
      <c r="K6" s="47"/>
      <c r="L6" s="48"/>
      <c r="M6" s="36"/>
      <c r="N6" s="36"/>
      <c r="O6" s="36"/>
      <c r="P6" s="38"/>
      <c r="Q6" s="45"/>
      <c r="R6" s="46"/>
    </row>
    <row r="7" spans="1:18" x14ac:dyDescent="0.2">
      <c r="A7" s="33"/>
      <c r="B7" s="34"/>
      <c r="C7" s="35"/>
      <c r="D7" s="43"/>
      <c r="E7" s="45"/>
      <c r="F7" s="45"/>
      <c r="G7" s="46"/>
      <c r="H7" s="45"/>
      <c r="I7" s="45"/>
      <c r="J7" s="46"/>
      <c r="K7" s="49"/>
      <c r="L7" s="37"/>
      <c r="M7" s="37"/>
      <c r="N7" s="37"/>
      <c r="O7" s="37"/>
      <c r="P7" s="38"/>
      <c r="Q7" s="45"/>
      <c r="R7" s="50"/>
    </row>
    <row r="8" spans="1:18" x14ac:dyDescent="0.2">
      <c r="A8" s="33"/>
      <c r="B8" s="34"/>
      <c r="C8" s="35"/>
      <c r="D8" s="43" t="s">
        <v>21</v>
      </c>
      <c r="E8" s="44">
        <v>9800000000</v>
      </c>
      <c r="F8" s="45">
        <v>500300617</v>
      </c>
      <c r="G8" s="46">
        <v>21537771.050000001</v>
      </c>
      <c r="H8" s="45">
        <v>21537771.050000001</v>
      </c>
      <c r="I8" s="45">
        <v>0</v>
      </c>
      <c r="J8" s="46">
        <f>SUM(H8:I8)</f>
        <v>21537771.050000001</v>
      </c>
      <c r="K8" s="47">
        <f>G8-J8</f>
        <v>0</v>
      </c>
      <c r="L8" s="48">
        <v>0</v>
      </c>
      <c r="M8" s="36">
        <v>0</v>
      </c>
      <c r="N8" s="36">
        <v>0</v>
      </c>
      <c r="O8" s="36">
        <v>0</v>
      </c>
      <c r="P8" s="38">
        <v>0</v>
      </c>
      <c r="Q8" s="45">
        <v>0</v>
      </c>
      <c r="R8" s="46">
        <f>I8+N8-P8</f>
        <v>0</v>
      </c>
    </row>
    <row r="9" spans="1:18" x14ac:dyDescent="0.2">
      <c r="A9" s="33"/>
      <c r="B9" s="34"/>
      <c r="C9" s="35"/>
      <c r="D9" s="36"/>
      <c r="E9" s="37"/>
      <c r="F9" s="37"/>
      <c r="G9" s="38"/>
      <c r="H9" s="37"/>
      <c r="I9" s="37"/>
      <c r="J9" s="38"/>
      <c r="K9" s="39"/>
      <c r="L9" s="37"/>
      <c r="M9" s="37"/>
      <c r="N9" s="37"/>
      <c r="O9" s="37"/>
      <c r="P9" s="38"/>
      <c r="Q9" s="37"/>
      <c r="R9" s="41"/>
    </row>
    <row r="10" spans="1:18" x14ac:dyDescent="0.2">
      <c r="A10" s="51" t="s">
        <v>22</v>
      </c>
      <c r="B10" s="52"/>
      <c r="C10" s="53"/>
      <c r="D10" s="54" t="s">
        <v>23</v>
      </c>
      <c r="E10" s="55"/>
      <c r="F10" s="55"/>
      <c r="G10" s="38"/>
      <c r="H10" s="37"/>
      <c r="I10" s="37"/>
      <c r="J10" s="38"/>
      <c r="K10" s="39"/>
      <c r="L10" s="37"/>
      <c r="M10" s="37"/>
      <c r="N10" s="37"/>
      <c r="O10" s="37"/>
      <c r="P10" s="38"/>
      <c r="Q10" s="37"/>
      <c r="R10" s="41"/>
    </row>
    <row r="11" spans="1:18" x14ac:dyDescent="0.2">
      <c r="A11" s="51"/>
      <c r="B11" s="52"/>
      <c r="C11" s="53"/>
      <c r="D11" s="36"/>
      <c r="E11" s="37"/>
      <c r="F11" s="37"/>
      <c r="G11" s="38"/>
      <c r="H11" s="37"/>
      <c r="I11" s="37"/>
      <c r="J11" s="38"/>
      <c r="K11" s="39"/>
      <c r="L11" s="37"/>
      <c r="M11" s="37"/>
      <c r="N11" s="37"/>
      <c r="O11" s="37"/>
      <c r="P11" s="38"/>
      <c r="Q11" s="37"/>
      <c r="R11" s="41"/>
    </row>
    <row r="12" spans="1:18" x14ac:dyDescent="0.2">
      <c r="A12" s="51"/>
      <c r="B12" s="52" t="s">
        <v>22</v>
      </c>
      <c r="C12" s="53"/>
      <c r="D12" s="56" t="s">
        <v>24</v>
      </c>
      <c r="E12" s="57">
        <v>0</v>
      </c>
      <c r="F12" s="58">
        <v>0</v>
      </c>
      <c r="G12" s="59">
        <v>0</v>
      </c>
      <c r="H12" s="60">
        <v>0</v>
      </c>
      <c r="I12" s="60">
        <v>0</v>
      </c>
      <c r="J12" s="59">
        <f>H12+I12</f>
        <v>0</v>
      </c>
      <c r="K12" s="61">
        <f>G12-J12</f>
        <v>0</v>
      </c>
      <c r="L12" s="60">
        <v>0</v>
      </c>
      <c r="M12" s="60">
        <v>0</v>
      </c>
      <c r="N12" s="60">
        <v>0</v>
      </c>
      <c r="O12" s="60">
        <f>M12+N12</f>
        <v>0</v>
      </c>
      <c r="P12" s="59">
        <v>0</v>
      </c>
      <c r="Q12" s="60">
        <f>H12+M12</f>
        <v>0</v>
      </c>
      <c r="R12" s="62">
        <f>I12+N12+P12</f>
        <v>0</v>
      </c>
    </row>
    <row r="13" spans="1:18" x14ac:dyDescent="0.2">
      <c r="A13" s="51"/>
      <c r="B13" s="52"/>
      <c r="C13" s="53"/>
      <c r="D13" s="36"/>
      <c r="E13" s="37"/>
      <c r="F13" s="37"/>
      <c r="G13" s="38"/>
      <c r="H13" s="37"/>
      <c r="I13" s="37"/>
      <c r="J13" s="38"/>
      <c r="K13" s="39"/>
      <c r="L13" s="37"/>
      <c r="M13" s="37"/>
      <c r="N13" s="37"/>
      <c r="O13" s="37"/>
      <c r="P13" s="38"/>
      <c r="Q13" s="37"/>
      <c r="R13" s="41"/>
    </row>
    <row r="14" spans="1:18" s="73" customFormat="1" x14ac:dyDescent="0.2">
      <c r="A14" s="63"/>
      <c r="B14" s="64"/>
      <c r="C14" s="65"/>
      <c r="D14" s="66" t="s">
        <v>25</v>
      </c>
      <c r="E14" s="67">
        <f>SUM(E12:E13)</f>
        <v>0</v>
      </c>
      <c r="F14" s="68">
        <f>SUM(F12:F13)</f>
        <v>0</v>
      </c>
      <c r="G14" s="69">
        <f>SUM(G12:G13)</f>
        <v>0</v>
      </c>
      <c r="H14" s="70">
        <f t="shared" ref="H14:R14" si="0">SUM(H12:H13)</f>
        <v>0</v>
      </c>
      <c r="I14" s="70">
        <f>SUM(I12:I13)</f>
        <v>0</v>
      </c>
      <c r="J14" s="69">
        <f>SUM(J12:J13)</f>
        <v>0</v>
      </c>
      <c r="K14" s="71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69">
        <v>0</v>
      </c>
      <c r="Q14" s="70">
        <f t="shared" si="0"/>
        <v>0</v>
      </c>
      <c r="R14" s="72">
        <f t="shared" si="0"/>
        <v>0</v>
      </c>
    </row>
    <row r="15" spans="1:18" x14ac:dyDescent="0.2">
      <c r="A15" s="51"/>
      <c r="B15" s="52"/>
      <c r="C15" s="53"/>
      <c r="D15" s="54"/>
      <c r="E15" s="55"/>
      <c r="F15" s="55"/>
      <c r="G15" s="46"/>
      <c r="H15" s="45"/>
      <c r="I15" s="45"/>
      <c r="J15" s="46"/>
      <c r="K15" s="49"/>
      <c r="L15" s="45"/>
      <c r="M15" s="45"/>
      <c r="N15" s="45"/>
      <c r="O15" s="45"/>
      <c r="P15" s="46"/>
      <c r="Q15" s="45"/>
      <c r="R15" s="50"/>
    </row>
    <row r="16" spans="1:18" x14ac:dyDescent="0.2">
      <c r="A16" s="51"/>
      <c r="B16" s="52" t="s">
        <v>26</v>
      </c>
      <c r="C16" s="53"/>
      <c r="D16" s="54" t="s">
        <v>27</v>
      </c>
      <c r="E16" s="55"/>
      <c r="F16" s="55"/>
      <c r="G16" s="38"/>
      <c r="H16" s="37"/>
      <c r="I16" s="37"/>
      <c r="J16" s="38"/>
      <c r="K16" s="39"/>
      <c r="L16" s="37"/>
      <c r="M16" s="37"/>
      <c r="N16" s="37"/>
      <c r="O16" s="37"/>
      <c r="P16" s="38"/>
      <c r="Q16" s="37"/>
      <c r="R16" s="41"/>
    </row>
    <row r="17" spans="1:18" x14ac:dyDescent="0.2">
      <c r="A17" s="51"/>
      <c r="B17" s="52"/>
      <c r="C17" s="53"/>
      <c r="D17" s="36"/>
      <c r="E17" s="37"/>
      <c r="F17" s="37"/>
      <c r="G17" s="38"/>
      <c r="H17" s="37"/>
      <c r="I17" s="37"/>
      <c r="J17" s="38"/>
      <c r="K17" s="39"/>
      <c r="L17" s="37"/>
      <c r="M17" s="37"/>
      <c r="N17" s="37"/>
      <c r="O17" s="37"/>
      <c r="P17" s="38"/>
      <c r="Q17" s="37"/>
      <c r="R17" s="41"/>
    </row>
    <row r="18" spans="1:18" x14ac:dyDescent="0.2">
      <c r="A18" s="51"/>
      <c r="B18" s="52"/>
      <c r="C18" s="53">
        <v>100</v>
      </c>
      <c r="D18" s="36" t="s">
        <v>28</v>
      </c>
      <c r="E18" s="37">
        <v>0</v>
      </c>
      <c r="F18" s="37">
        <v>0</v>
      </c>
      <c r="G18" s="46">
        <v>0</v>
      </c>
      <c r="H18" s="45">
        <v>0</v>
      </c>
      <c r="I18" s="45">
        <v>0</v>
      </c>
      <c r="J18" s="46">
        <f>H18+I18</f>
        <v>0</v>
      </c>
      <c r="K18" s="49">
        <f>G18-J18</f>
        <v>0</v>
      </c>
      <c r="L18" s="45">
        <v>0</v>
      </c>
      <c r="M18" s="45">
        <v>0</v>
      </c>
      <c r="N18" s="45">
        <v>0</v>
      </c>
      <c r="O18" s="45">
        <f>M18+N18</f>
        <v>0</v>
      </c>
      <c r="P18" s="46"/>
      <c r="Q18" s="45">
        <f>H18+M18</f>
        <v>0</v>
      </c>
      <c r="R18" s="50">
        <f>I18+N18+P18</f>
        <v>0</v>
      </c>
    </row>
    <row r="19" spans="1:18" x14ac:dyDescent="0.2">
      <c r="A19" s="51"/>
      <c r="B19" s="52"/>
      <c r="C19" s="53">
        <v>101</v>
      </c>
      <c r="D19" s="36" t="s">
        <v>29</v>
      </c>
      <c r="E19" s="60">
        <v>33944173000</v>
      </c>
      <c r="F19" s="60">
        <v>0</v>
      </c>
      <c r="G19" s="59">
        <v>57200000</v>
      </c>
      <c r="H19" s="60">
        <f>'[1]101'!$F$25</f>
        <v>57106123.219999999</v>
      </c>
      <c r="I19" s="60">
        <f>'[1]101'!$G$25</f>
        <v>0</v>
      </c>
      <c r="J19" s="59">
        <f>H19+I19</f>
        <v>57106123.219999999</v>
      </c>
      <c r="K19" s="74">
        <f>G19-J19</f>
        <v>93876.780000001192</v>
      </c>
      <c r="L19" s="75">
        <f>'[1]101RD'!F27</f>
        <v>0</v>
      </c>
      <c r="M19" s="60">
        <f>'[1]101RD'!G27</f>
        <v>0</v>
      </c>
      <c r="N19" s="60">
        <f>L19-M19</f>
        <v>0</v>
      </c>
      <c r="O19" s="60">
        <f>M19+N19</f>
        <v>0</v>
      </c>
      <c r="P19" s="59">
        <f>-'[1]101RD'!$I$27</f>
        <v>0</v>
      </c>
      <c r="Q19" s="60">
        <f>H19+M19</f>
        <v>57106123.219999999</v>
      </c>
      <c r="R19" s="62">
        <f>I19+N19+P19</f>
        <v>0</v>
      </c>
    </row>
    <row r="20" spans="1:18" x14ac:dyDescent="0.2">
      <c r="A20" s="51"/>
      <c r="B20" s="52"/>
      <c r="C20" s="53"/>
      <c r="D20" s="36"/>
      <c r="E20" s="37"/>
      <c r="F20" s="37"/>
      <c r="G20" s="38"/>
      <c r="H20" s="37"/>
      <c r="I20" s="37"/>
      <c r="J20" s="38"/>
      <c r="K20" s="39"/>
      <c r="L20" s="37"/>
      <c r="M20" s="37"/>
      <c r="N20" s="37"/>
      <c r="O20" s="37"/>
      <c r="P20" s="38"/>
      <c r="Q20" s="37"/>
      <c r="R20" s="41"/>
    </row>
    <row r="21" spans="1:18" s="73" customFormat="1" x14ac:dyDescent="0.2">
      <c r="A21" s="63"/>
      <c r="B21" s="64"/>
      <c r="C21" s="65"/>
      <c r="D21" s="66" t="s">
        <v>30</v>
      </c>
      <c r="E21" s="70">
        <f>SUM(E19:E20)</f>
        <v>33944173000</v>
      </c>
      <c r="F21" s="70">
        <f>SUM(F19:F20)</f>
        <v>0</v>
      </c>
      <c r="G21" s="69">
        <f t="shared" ref="G21:R21" si="1">SUM(G18:G19)</f>
        <v>57200000</v>
      </c>
      <c r="H21" s="70">
        <f t="shared" si="1"/>
        <v>57106123.219999999</v>
      </c>
      <c r="I21" s="70">
        <f t="shared" si="1"/>
        <v>0</v>
      </c>
      <c r="J21" s="69">
        <f t="shared" si="1"/>
        <v>57106123.219999999</v>
      </c>
      <c r="K21" s="76">
        <f t="shared" si="1"/>
        <v>93876.780000001192</v>
      </c>
      <c r="L21" s="70">
        <f t="shared" si="1"/>
        <v>0</v>
      </c>
      <c r="M21" s="70">
        <f t="shared" si="1"/>
        <v>0</v>
      </c>
      <c r="N21" s="70">
        <f t="shared" si="1"/>
        <v>0</v>
      </c>
      <c r="O21" s="70">
        <f t="shared" si="1"/>
        <v>0</v>
      </c>
      <c r="P21" s="69">
        <f t="shared" si="1"/>
        <v>0</v>
      </c>
      <c r="Q21" s="70">
        <f t="shared" si="1"/>
        <v>57106123.219999999</v>
      </c>
      <c r="R21" s="72">
        <f t="shared" si="1"/>
        <v>0</v>
      </c>
    </row>
    <row r="22" spans="1:18" x14ac:dyDescent="0.2">
      <c r="A22" s="51"/>
      <c r="B22" s="52"/>
      <c r="C22" s="53"/>
      <c r="D22" s="36"/>
      <c r="E22" s="37"/>
      <c r="F22" s="37"/>
      <c r="G22" s="38"/>
      <c r="H22" s="37"/>
      <c r="I22" s="37"/>
      <c r="J22" s="38"/>
      <c r="K22" s="39"/>
      <c r="L22" s="37"/>
      <c r="M22" s="37"/>
      <c r="N22" s="37"/>
      <c r="O22" s="37"/>
      <c r="P22" s="38"/>
      <c r="Q22" s="37"/>
      <c r="R22" s="41"/>
    </row>
    <row r="23" spans="1:18" x14ac:dyDescent="0.2">
      <c r="A23" s="51"/>
      <c r="B23" s="52" t="s">
        <v>31</v>
      </c>
      <c r="C23" s="53"/>
      <c r="D23" s="54" t="s">
        <v>32</v>
      </c>
      <c r="E23" s="55"/>
      <c r="F23" s="55"/>
      <c r="G23" s="38"/>
      <c r="H23" s="37"/>
      <c r="I23" s="37"/>
      <c r="J23" s="38"/>
      <c r="K23" s="39"/>
      <c r="L23" s="37"/>
      <c r="M23" s="37"/>
      <c r="N23" s="37"/>
      <c r="O23" s="37"/>
      <c r="P23" s="38"/>
      <c r="Q23" s="37"/>
      <c r="R23" s="41"/>
    </row>
    <row r="24" spans="1:18" x14ac:dyDescent="0.2">
      <c r="A24" s="51"/>
      <c r="B24" s="52"/>
      <c r="C24" s="53"/>
      <c r="D24" s="36"/>
      <c r="E24" s="37"/>
      <c r="F24" s="37"/>
      <c r="G24" s="38"/>
      <c r="H24" s="37"/>
      <c r="I24" s="37"/>
      <c r="J24" s="38"/>
      <c r="K24" s="39"/>
      <c r="L24" s="37"/>
      <c r="M24" s="37"/>
      <c r="N24" s="37"/>
      <c r="O24" s="37"/>
      <c r="P24" s="38"/>
      <c r="Q24" s="37"/>
      <c r="R24" s="41"/>
    </row>
    <row r="25" spans="1:18" x14ac:dyDescent="0.2">
      <c r="A25" s="51"/>
      <c r="B25" s="52"/>
      <c r="C25" s="53">
        <v>102</v>
      </c>
      <c r="D25" s="36" t="s">
        <v>33</v>
      </c>
      <c r="E25" s="60">
        <v>500000000</v>
      </c>
      <c r="F25" s="60">
        <v>0</v>
      </c>
      <c r="G25" s="59">
        <v>1500000</v>
      </c>
      <c r="H25" s="60">
        <f>'[1]102'!$F$24</f>
        <v>980316.79</v>
      </c>
      <c r="I25" s="60">
        <f>'[1]102'!$G$24</f>
        <v>398197.08</v>
      </c>
      <c r="J25" s="59">
        <f>H25+I25</f>
        <v>1378513.87</v>
      </c>
      <c r="K25" s="74">
        <f>G25-J25</f>
        <v>121486.12999999989</v>
      </c>
      <c r="L25" s="60">
        <f>'[1]102RD'!F23</f>
        <v>385746.29</v>
      </c>
      <c r="M25" s="60">
        <f>'[1]102RD'!G23</f>
        <v>385746.29000000004</v>
      </c>
      <c r="N25" s="60">
        <f>L25-M25</f>
        <v>0</v>
      </c>
      <c r="O25" s="60">
        <f>M25+N25</f>
        <v>385746.29000000004</v>
      </c>
      <c r="P25" s="59">
        <f>'[1]102RD'!$I$23</f>
        <v>0</v>
      </c>
      <c r="Q25" s="60">
        <f>H25+M25</f>
        <v>1366063.08</v>
      </c>
      <c r="R25" s="62">
        <f>I25+N25+P25</f>
        <v>398197.08</v>
      </c>
    </row>
    <row r="26" spans="1:18" x14ac:dyDescent="0.2">
      <c r="A26" s="51"/>
      <c r="B26" s="52"/>
      <c r="C26" s="53"/>
      <c r="D26" s="36"/>
      <c r="E26" s="37"/>
      <c r="F26" s="37"/>
      <c r="G26" s="38"/>
      <c r="H26" s="37"/>
      <c r="I26" s="37"/>
      <c r="J26" s="38"/>
      <c r="K26" s="39"/>
      <c r="L26" s="37"/>
      <c r="M26" s="37"/>
      <c r="N26" s="37"/>
      <c r="O26" s="37"/>
      <c r="P26" s="38"/>
      <c r="Q26" s="37"/>
      <c r="R26" s="41"/>
    </row>
    <row r="27" spans="1:18" s="73" customFormat="1" x14ac:dyDescent="0.2">
      <c r="A27" s="63"/>
      <c r="B27" s="64"/>
      <c r="C27" s="65"/>
      <c r="D27" s="66" t="s">
        <v>34</v>
      </c>
      <c r="E27" s="70">
        <f>SUM(E25:E26)</f>
        <v>500000000</v>
      </c>
      <c r="F27" s="70">
        <f>SUM(F25:F26)</f>
        <v>0</v>
      </c>
      <c r="G27" s="69">
        <f>SUM(G25:G26)</f>
        <v>1500000</v>
      </c>
      <c r="H27" s="70">
        <f t="shared" ref="H27:R27" si="2">SUM(H25:H26)</f>
        <v>980316.79</v>
      </c>
      <c r="I27" s="70">
        <f>SUM(I25:I26)</f>
        <v>398197.08</v>
      </c>
      <c r="J27" s="69">
        <f>SUM(J25:J26)</f>
        <v>1378513.87</v>
      </c>
      <c r="K27" s="76">
        <f t="shared" si="2"/>
        <v>121486.12999999989</v>
      </c>
      <c r="L27" s="70">
        <f t="shared" si="2"/>
        <v>385746.29</v>
      </c>
      <c r="M27" s="70">
        <f t="shared" si="2"/>
        <v>385746.29000000004</v>
      </c>
      <c r="N27" s="70">
        <f t="shared" si="2"/>
        <v>0</v>
      </c>
      <c r="O27" s="70">
        <f t="shared" si="2"/>
        <v>385746.29000000004</v>
      </c>
      <c r="P27" s="69">
        <f>SUM(P25:P26)</f>
        <v>0</v>
      </c>
      <c r="Q27" s="70">
        <f t="shared" si="2"/>
        <v>1366063.08</v>
      </c>
      <c r="R27" s="72">
        <f t="shared" si="2"/>
        <v>398197.08</v>
      </c>
    </row>
    <row r="28" spans="1:18" x14ac:dyDescent="0.2">
      <c r="A28" s="51"/>
      <c r="B28" s="52"/>
      <c r="C28" s="53"/>
      <c r="D28" s="36"/>
      <c r="E28" s="37"/>
      <c r="F28" s="37"/>
      <c r="G28" s="38"/>
      <c r="H28" s="37"/>
      <c r="I28" s="37"/>
      <c r="J28" s="38"/>
      <c r="K28" s="39"/>
      <c r="L28" s="37"/>
      <c r="M28" s="37"/>
      <c r="N28" s="37"/>
      <c r="O28" s="37"/>
      <c r="P28" s="38"/>
      <c r="Q28" s="37"/>
      <c r="R28" s="41"/>
    </row>
    <row r="29" spans="1:18" x14ac:dyDescent="0.2">
      <c r="A29" s="51"/>
      <c r="B29" s="52" t="s">
        <v>35</v>
      </c>
      <c r="C29" s="53"/>
      <c r="D29" s="54" t="s">
        <v>36</v>
      </c>
      <c r="E29" s="55"/>
      <c r="F29" s="55"/>
      <c r="G29" s="46"/>
      <c r="H29" s="45"/>
      <c r="I29" s="45"/>
      <c r="J29" s="46"/>
      <c r="K29" s="49"/>
      <c r="L29" s="45"/>
      <c r="M29" s="45"/>
      <c r="N29" s="45"/>
      <c r="O29" s="45"/>
      <c r="P29" s="46"/>
      <c r="Q29" s="45"/>
      <c r="R29" s="50"/>
    </row>
    <row r="30" spans="1:18" x14ac:dyDescent="0.2">
      <c r="A30" s="51"/>
      <c r="B30" s="52"/>
      <c r="C30" s="53"/>
      <c r="D30" s="54"/>
      <c r="E30" s="55"/>
      <c r="F30" s="55"/>
      <c r="G30" s="46"/>
      <c r="H30" s="45"/>
      <c r="I30" s="45"/>
      <c r="J30" s="46"/>
      <c r="K30" s="77"/>
      <c r="L30" s="45"/>
      <c r="M30" s="45"/>
      <c r="N30" s="45"/>
      <c r="O30" s="45"/>
      <c r="P30" s="46"/>
      <c r="Q30" s="45"/>
      <c r="R30" s="50"/>
    </row>
    <row r="31" spans="1:18" x14ac:dyDescent="0.2">
      <c r="A31" s="51"/>
      <c r="B31" s="52"/>
      <c r="C31" s="53"/>
      <c r="D31" s="36"/>
      <c r="E31" s="55"/>
      <c r="F31" s="55"/>
      <c r="G31" s="46"/>
      <c r="H31" s="45"/>
      <c r="I31" s="45"/>
      <c r="J31" s="46"/>
      <c r="K31" s="47"/>
      <c r="L31" s="45"/>
      <c r="M31" s="45"/>
      <c r="N31" s="45"/>
      <c r="O31" s="45"/>
      <c r="P31" s="46"/>
      <c r="Q31" s="45"/>
      <c r="R31" s="50"/>
    </row>
    <row r="32" spans="1:18" x14ac:dyDescent="0.2">
      <c r="A32" s="51"/>
      <c r="B32" s="52"/>
      <c r="C32" s="53">
        <v>104</v>
      </c>
      <c r="D32" s="78" t="s">
        <v>37</v>
      </c>
      <c r="E32" s="60">
        <v>100000000</v>
      </c>
      <c r="F32" s="60">
        <v>0</v>
      </c>
      <c r="G32" s="59">
        <v>150000</v>
      </c>
      <c r="H32" s="60">
        <f>'[1]104'!$F$48</f>
        <v>11858.210000000001</v>
      </c>
      <c r="I32" s="60">
        <f>'[1]104'!$G$48</f>
        <v>337.86</v>
      </c>
      <c r="J32" s="59">
        <f>H32+I32</f>
        <v>12196.070000000002</v>
      </c>
      <c r="K32" s="74">
        <f>G32-J32</f>
        <v>137803.93</v>
      </c>
      <c r="L32" s="60">
        <f>'[1]104RD'!F23</f>
        <v>0</v>
      </c>
      <c r="M32" s="60">
        <f>'[1]104RD'!G23</f>
        <v>0</v>
      </c>
      <c r="N32" s="60">
        <f>L32-M32</f>
        <v>0</v>
      </c>
      <c r="O32" s="60">
        <f>M32+N32</f>
        <v>0</v>
      </c>
      <c r="P32" s="59">
        <v>0</v>
      </c>
      <c r="Q32" s="60">
        <f>H32+M32</f>
        <v>11858.210000000001</v>
      </c>
      <c r="R32" s="62">
        <f>I32+N32+P32</f>
        <v>337.86</v>
      </c>
    </row>
    <row r="33" spans="1:18" x14ac:dyDescent="0.2">
      <c r="A33" s="51"/>
      <c r="B33" s="52"/>
      <c r="C33" s="53"/>
      <c r="D33" s="36"/>
      <c r="E33" s="37"/>
      <c r="F33" s="37"/>
      <c r="G33" s="38"/>
      <c r="H33" s="37"/>
      <c r="I33" s="37"/>
      <c r="J33" s="38"/>
      <c r="K33" s="39"/>
      <c r="L33" s="37"/>
      <c r="M33" s="37"/>
      <c r="N33" s="37"/>
      <c r="O33" s="37"/>
      <c r="P33" s="38"/>
      <c r="Q33" s="37"/>
      <c r="R33" s="41"/>
    </row>
    <row r="34" spans="1:18" s="73" customFormat="1" x14ac:dyDescent="0.2">
      <c r="A34" s="63"/>
      <c r="B34" s="64"/>
      <c r="C34" s="65"/>
      <c r="D34" s="66" t="s">
        <v>38</v>
      </c>
      <c r="E34" s="70">
        <f>SUM(E29:E33)</f>
        <v>100000000</v>
      </c>
      <c r="F34" s="70">
        <f>SUM(F29:F33)</f>
        <v>0</v>
      </c>
      <c r="G34" s="69">
        <f>SUM(G29:G33)</f>
        <v>150000</v>
      </c>
      <c r="H34" s="70">
        <f t="shared" ref="H34:R34" si="3">SUM(H29:H33)</f>
        <v>11858.210000000001</v>
      </c>
      <c r="I34" s="70">
        <f>SUM(I29:I33)</f>
        <v>337.86</v>
      </c>
      <c r="J34" s="69">
        <f>SUM(J29:J33)</f>
        <v>12196.070000000002</v>
      </c>
      <c r="K34" s="76">
        <f t="shared" si="3"/>
        <v>137803.93</v>
      </c>
      <c r="L34" s="70">
        <f t="shared" si="3"/>
        <v>0</v>
      </c>
      <c r="M34" s="70">
        <f t="shared" si="3"/>
        <v>0</v>
      </c>
      <c r="N34" s="70">
        <f t="shared" si="3"/>
        <v>0</v>
      </c>
      <c r="O34" s="70">
        <f t="shared" si="3"/>
        <v>0</v>
      </c>
      <c r="P34" s="69">
        <f t="shared" si="3"/>
        <v>0</v>
      </c>
      <c r="Q34" s="70">
        <f t="shared" si="3"/>
        <v>11858.210000000001</v>
      </c>
      <c r="R34" s="72">
        <f t="shared" si="3"/>
        <v>337.86</v>
      </c>
    </row>
    <row r="35" spans="1:18" x14ac:dyDescent="0.2">
      <c r="A35" s="51"/>
      <c r="B35" s="52"/>
      <c r="C35" s="53"/>
      <c r="D35" s="36"/>
      <c r="E35" s="37"/>
      <c r="F35" s="37"/>
      <c r="G35" s="38"/>
      <c r="H35" s="37"/>
      <c r="I35" s="37"/>
      <c r="J35" s="38"/>
      <c r="K35" s="39"/>
      <c r="L35" s="37"/>
      <c r="M35" s="37"/>
      <c r="N35" s="37"/>
      <c r="O35" s="37"/>
      <c r="P35" s="38"/>
      <c r="Q35" s="37"/>
      <c r="R35" s="41"/>
    </row>
    <row r="36" spans="1:18" s="6" customFormat="1" x14ac:dyDescent="0.2">
      <c r="A36" s="51"/>
      <c r="B36" s="52"/>
      <c r="C36" s="53"/>
      <c r="D36" s="54" t="s">
        <v>39</v>
      </c>
      <c r="E36" s="79">
        <f t="shared" ref="E36:R36" si="4">E14+E21+E27+E34</f>
        <v>34544173000</v>
      </c>
      <c r="F36" s="79">
        <f t="shared" si="4"/>
        <v>0</v>
      </c>
      <c r="G36" s="80">
        <f t="shared" si="4"/>
        <v>58850000</v>
      </c>
      <c r="H36" s="79">
        <f t="shared" si="4"/>
        <v>58098298.219999999</v>
      </c>
      <c r="I36" s="79">
        <f t="shared" si="4"/>
        <v>398534.94</v>
      </c>
      <c r="J36" s="80">
        <f t="shared" si="4"/>
        <v>58496833.159999996</v>
      </c>
      <c r="K36" s="81">
        <f t="shared" si="4"/>
        <v>353166.84000000107</v>
      </c>
      <c r="L36" s="79">
        <f t="shared" si="4"/>
        <v>385746.29</v>
      </c>
      <c r="M36" s="79">
        <f t="shared" si="4"/>
        <v>385746.29000000004</v>
      </c>
      <c r="N36" s="79">
        <f t="shared" si="4"/>
        <v>0</v>
      </c>
      <c r="O36" s="79">
        <f t="shared" si="4"/>
        <v>385746.29000000004</v>
      </c>
      <c r="P36" s="80">
        <f t="shared" si="4"/>
        <v>0</v>
      </c>
      <c r="Q36" s="79">
        <f t="shared" si="4"/>
        <v>58484044.509999998</v>
      </c>
      <c r="R36" s="82">
        <f t="shared" si="4"/>
        <v>398534.94</v>
      </c>
    </row>
    <row r="37" spans="1:18" x14ac:dyDescent="0.2">
      <c r="A37" s="51"/>
      <c r="B37" s="52"/>
      <c r="C37" s="53"/>
      <c r="D37" s="36"/>
      <c r="E37" s="37"/>
      <c r="F37" s="37"/>
      <c r="G37" s="38"/>
      <c r="H37" s="37"/>
      <c r="I37" s="37"/>
      <c r="J37" s="38"/>
      <c r="K37" s="39"/>
      <c r="L37" s="37"/>
      <c r="M37" s="37"/>
      <c r="N37" s="37"/>
      <c r="O37" s="37"/>
      <c r="P37" s="38"/>
      <c r="Q37" s="37"/>
      <c r="R37" s="41"/>
    </row>
    <row r="38" spans="1:18" x14ac:dyDescent="0.2">
      <c r="A38" s="51"/>
      <c r="B38" s="52"/>
      <c r="C38" s="53"/>
      <c r="D38" s="36"/>
      <c r="E38" s="37"/>
      <c r="F38" s="37"/>
      <c r="G38" s="38"/>
      <c r="H38" s="37"/>
      <c r="I38" s="37"/>
      <c r="J38" s="38"/>
      <c r="K38" s="39"/>
      <c r="L38" s="37"/>
      <c r="M38" s="37"/>
      <c r="N38" s="37"/>
      <c r="O38" s="37"/>
      <c r="P38" s="38"/>
      <c r="Q38" s="37"/>
      <c r="R38" s="41"/>
    </row>
    <row r="39" spans="1:18" x14ac:dyDescent="0.2">
      <c r="A39" s="51" t="s">
        <v>26</v>
      </c>
      <c r="B39" s="52"/>
      <c r="C39" s="53"/>
      <c r="D39" s="54" t="s">
        <v>40</v>
      </c>
      <c r="E39" s="55"/>
      <c r="F39" s="55"/>
      <c r="G39" s="38"/>
      <c r="H39" s="37"/>
      <c r="I39" s="37"/>
      <c r="J39" s="38"/>
      <c r="K39" s="39"/>
      <c r="L39" s="37"/>
      <c r="M39" s="37"/>
      <c r="N39" s="37"/>
      <c r="O39" s="37"/>
      <c r="P39" s="38"/>
      <c r="Q39" s="37"/>
      <c r="R39" s="41"/>
    </row>
    <row r="40" spans="1:18" x14ac:dyDescent="0.2">
      <c r="A40" s="51"/>
      <c r="B40" s="52" t="s">
        <v>41</v>
      </c>
      <c r="C40" s="53"/>
      <c r="D40" s="54" t="s">
        <v>42</v>
      </c>
      <c r="E40" s="37"/>
      <c r="F40" s="37"/>
      <c r="G40" s="38"/>
      <c r="H40" s="37"/>
      <c r="I40" s="37"/>
      <c r="J40" s="38"/>
      <c r="K40" s="39"/>
      <c r="L40" s="37"/>
      <c r="M40" s="37"/>
      <c r="N40" s="37"/>
      <c r="O40" s="37"/>
      <c r="P40" s="38"/>
      <c r="Q40" s="37"/>
      <c r="R40" s="41"/>
    </row>
    <row r="41" spans="1:18" x14ac:dyDescent="0.2">
      <c r="A41" s="51"/>
      <c r="B41" s="52"/>
      <c r="C41" s="53">
        <v>107</v>
      </c>
      <c r="D41" s="78" t="s">
        <v>42</v>
      </c>
      <c r="E41" s="60">
        <v>0</v>
      </c>
      <c r="F41" s="60">
        <v>0</v>
      </c>
      <c r="G41" s="59">
        <v>0</v>
      </c>
      <c r="H41" s="60">
        <f>'[1]107'!$F$24</f>
        <v>0</v>
      </c>
      <c r="I41" s="60">
        <f>'[1]107'!$G$24</f>
        <v>0</v>
      </c>
      <c r="J41" s="59">
        <f>H41+I41</f>
        <v>0</v>
      </c>
      <c r="K41" s="74">
        <f>G41-J41</f>
        <v>0</v>
      </c>
      <c r="L41" s="60">
        <f>'[1]107RD'!F23</f>
        <v>28300</v>
      </c>
      <c r="M41" s="60">
        <f>'[1]107RD'!G23</f>
        <v>28300</v>
      </c>
      <c r="N41" s="60">
        <f>'[1]107RD'!H23</f>
        <v>0</v>
      </c>
      <c r="O41" s="60">
        <f>M41+N41</f>
        <v>28300</v>
      </c>
      <c r="P41" s="59">
        <v>0</v>
      </c>
      <c r="Q41" s="60">
        <f>H41+M41</f>
        <v>28300</v>
      </c>
      <c r="R41" s="62">
        <f>I41+N41+P41</f>
        <v>0</v>
      </c>
    </row>
    <row r="42" spans="1:18" x14ac:dyDescent="0.2">
      <c r="A42" s="51"/>
      <c r="B42" s="52"/>
      <c r="C42" s="53"/>
      <c r="D42" s="36"/>
      <c r="E42" s="37"/>
      <c r="F42" s="37"/>
      <c r="G42" s="38"/>
      <c r="H42" s="37"/>
      <c r="I42" s="37"/>
      <c r="J42" s="38"/>
      <c r="K42" s="39"/>
      <c r="L42" s="37"/>
      <c r="M42" s="37"/>
      <c r="N42" s="37"/>
      <c r="O42" s="37"/>
      <c r="P42" s="38"/>
      <c r="Q42" s="37"/>
      <c r="R42" s="41"/>
    </row>
    <row r="43" spans="1:18" s="73" customFormat="1" x14ac:dyDescent="0.2">
      <c r="A43" s="63"/>
      <c r="B43" s="64"/>
      <c r="C43" s="65"/>
      <c r="D43" s="66" t="s">
        <v>43</v>
      </c>
      <c r="E43" s="70">
        <f>SUM(E41:E42)</f>
        <v>0</v>
      </c>
      <c r="F43" s="70">
        <f>SUM(F41:F42)</f>
        <v>0</v>
      </c>
      <c r="G43" s="69">
        <f>SUM(G41:G42)</f>
        <v>0</v>
      </c>
      <c r="H43" s="70">
        <f t="shared" ref="H43:R43" si="5">SUM(H41:H42)</f>
        <v>0</v>
      </c>
      <c r="I43" s="70">
        <f>SUM(I41:I42)</f>
        <v>0</v>
      </c>
      <c r="J43" s="69">
        <f>SUM(J41:J42)</f>
        <v>0</v>
      </c>
      <c r="K43" s="76">
        <f t="shared" si="5"/>
        <v>0</v>
      </c>
      <c r="L43" s="70">
        <f t="shared" si="5"/>
        <v>28300</v>
      </c>
      <c r="M43" s="70">
        <f t="shared" si="5"/>
        <v>28300</v>
      </c>
      <c r="N43" s="70">
        <f t="shared" si="5"/>
        <v>0</v>
      </c>
      <c r="O43" s="70">
        <f t="shared" si="5"/>
        <v>28300</v>
      </c>
      <c r="P43" s="69">
        <f>SUM(P38:P42)</f>
        <v>0</v>
      </c>
      <c r="Q43" s="70">
        <f t="shared" si="5"/>
        <v>28300</v>
      </c>
      <c r="R43" s="72">
        <f t="shared" si="5"/>
        <v>0</v>
      </c>
    </row>
    <row r="44" spans="1:18" x14ac:dyDescent="0.2">
      <c r="A44" s="51"/>
      <c r="B44" s="52"/>
      <c r="C44" s="53"/>
      <c r="D44" s="36"/>
      <c r="E44" s="37"/>
      <c r="F44" s="37"/>
      <c r="G44" s="38"/>
      <c r="H44" s="37"/>
      <c r="I44" s="37"/>
      <c r="J44" s="38"/>
      <c r="K44" s="39"/>
      <c r="L44" s="37"/>
      <c r="M44" s="37"/>
      <c r="N44" s="37"/>
      <c r="O44" s="37"/>
      <c r="P44" s="38"/>
      <c r="Q44" s="37"/>
      <c r="R44" s="41"/>
    </row>
    <row r="45" spans="1:18" x14ac:dyDescent="0.2">
      <c r="A45" s="51"/>
      <c r="B45" s="52" t="s">
        <v>44</v>
      </c>
      <c r="C45" s="53"/>
      <c r="D45" s="54" t="s">
        <v>45</v>
      </c>
      <c r="E45" s="60">
        <v>0</v>
      </c>
      <c r="F45" s="60">
        <v>0</v>
      </c>
      <c r="G45" s="59">
        <v>0</v>
      </c>
      <c r="H45" s="60">
        <v>0</v>
      </c>
      <c r="I45" s="60">
        <v>0</v>
      </c>
      <c r="J45" s="59">
        <f>H45+I45</f>
        <v>0</v>
      </c>
      <c r="K45" s="61">
        <f>G45-J45</f>
        <v>0</v>
      </c>
      <c r="L45" s="60">
        <v>0</v>
      </c>
      <c r="M45" s="60">
        <v>0</v>
      </c>
      <c r="N45" s="60">
        <v>0</v>
      </c>
      <c r="O45" s="60">
        <f>M45+N45</f>
        <v>0</v>
      </c>
      <c r="P45" s="59">
        <v>0</v>
      </c>
      <c r="Q45" s="60">
        <f>H45+M45</f>
        <v>0</v>
      </c>
      <c r="R45" s="62">
        <f>I45+N45+P45</f>
        <v>0</v>
      </c>
    </row>
    <row r="46" spans="1:18" x14ac:dyDescent="0.2">
      <c r="A46" s="51"/>
      <c r="B46" s="52"/>
      <c r="C46" s="53"/>
      <c r="D46" s="36"/>
      <c r="E46" s="37"/>
      <c r="F46" s="37"/>
      <c r="G46" s="38"/>
      <c r="H46" s="37"/>
      <c r="I46" s="37"/>
      <c r="J46" s="38"/>
      <c r="K46" s="39"/>
      <c r="L46" s="37"/>
      <c r="M46" s="37"/>
      <c r="N46" s="37"/>
      <c r="O46" s="37"/>
      <c r="P46" s="38"/>
      <c r="Q46" s="37"/>
      <c r="R46" s="41"/>
    </row>
    <row r="47" spans="1:18" s="73" customFormat="1" x14ac:dyDescent="0.2">
      <c r="A47" s="63"/>
      <c r="B47" s="64"/>
      <c r="C47" s="65"/>
      <c r="D47" s="66" t="s">
        <v>46</v>
      </c>
      <c r="E47" s="70">
        <f>SUM(E45:E46)</f>
        <v>0</v>
      </c>
      <c r="F47" s="70">
        <f>SUM(F45:F46)</f>
        <v>0</v>
      </c>
      <c r="G47" s="69">
        <f>SUM(G45:G46)</f>
        <v>0</v>
      </c>
      <c r="H47" s="70">
        <f t="shared" ref="H47:R47" si="6">SUM(H45:H46)</f>
        <v>0</v>
      </c>
      <c r="I47" s="70">
        <f>SUM(I45:I46)</f>
        <v>0</v>
      </c>
      <c r="J47" s="69">
        <f>SUM(J45:J46)</f>
        <v>0</v>
      </c>
      <c r="K47" s="71">
        <f t="shared" si="6"/>
        <v>0</v>
      </c>
      <c r="L47" s="70">
        <f t="shared" si="6"/>
        <v>0</v>
      </c>
      <c r="M47" s="70">
        <f t="shared" si="6"/>
        <v>0</v>
      </c>
      <c r="N47" s="70">
        <f t="shared" si="6"/>
        <v>0</v>
      </c>
      <c r="O47" s="70">
        <f t="shared" si="6"/>
        <v>0</v>
      </c>
      <c r="P47" s="69">
        <f>SUM(P42:P46)</f>
        <v>0</v>
      </c>
      <c r="Q47" s="70">
        <f t="shared" si="6"/>
        <v>0</v>
      </c>
      <c r="R47" s="72">
        <f t="shared" si="6"/>
        <v>0</v>
      </c>
    </row>
    <row r="48" spans="1:18" x14ac:dyDescent="0.2">
      <c r="A48" s="51"/>
      <c r="B48" s="52"/>
      <c r="C48" s="53"/>
      <c r="D48" s="36"/>
      <c r="E48" s="37"/>
      <c r="F48" s="37"/>
      <c r="G48" s="38"/>
      <c r="H48" s="37"/>
      <c r="I48" s="37"/>
      <c r="J48" s="38"/>
      <c r="K48" s="39"/>
      <c r="L48" s="37"/>
      <c r="M48" s="37"/>
      <c r="N48" s="37"/>
      <c r="O48" s="37"/>
      <c r="P48" s="38"/>
      <c r="Q48" s="37"/>
      <c r="R48" s="41"/>
    </row>
    <row r="49" spans="1:18" x14ac:dyDescent="0.2">
      <c r="A49" s="51"/>
      <c r="B49" s="52"/>
      <c r="C49" s="53"/>
      <c r="D49" s="54" t="s">
        <v>47</v>
      </c>
      <c r="E49" s="55">
        <f>E47+E43</f>
        <v>0</v>
      </c>
      <c r="F49" s="55">
        <f>F47+F43</f>
        <v>0</v>
      </c>
      <c r="G49" s="83">
        <f>G47+G43</f>
        <v>0</v>
      </c>
      <c r="H49" s="55">
        <f t="shared" ref="H49:R49" si="7">H47+H43</f>
        <v>0</v>
      </c>
      <c r="I49" s="55">
        <f>I47+I43</f>
        <v>0</v>
      </c>
      <c r="J49" s="83">
        <f>J47+J43</f>
        <v>0</v>
      </c>
      <c r="K49" s="84">
        <f t="shared" si="7"/>
        <v>0</v>
      </c>
      <c r="L49" s="55">
        <f t="shared" si="7"/>
        <v>28300</v>
      </c>
      <c r="M49" s="55">
        <f t="shared" si="7"/>
        <v>28300</v>
      </c>
      <c r="N49" s="55">
        <f t="shared" si="7"/>
        <v>0</v>
      </c>
      <c r="O49" s="55">
        <f t="shared" si="7"/>
        <v>28300</v>
      </c>
      <c r="P49" s="85">
        <f>SUM(P44:P48)</f>
        <v>0</v>
      </c>
      <c r="Q49" s="55">
        <f t="shared" si="7"/>
        <v>28300</v>
      </c>
      <c r="R49" s="86">
        <f t="shared" si="7"/>
        <v>0</v>
      </c>
    </row>
    <row r="50" spans="1:18" x14ac:dyDescent="0.2">
      <c r="A50" s="51"/>
      <c r="B50" s="52"/>
      <c r="C50" s="53"/>
      <c r="D50" s="36"/>
      <c r="E50" s="37"/>
      <c r="F50" s="37"/>
      <c r="G50" s="38"/>
      <c r="H50" s="37"/>
      <c r="I50" s="36"/>
      <c r="J50" s="38"/>
      <c r="K50" s="87"/>
      <c r="L50" s="37"/>
      <c r="M50" s="37"/>
      <c r="N50" s="37"/>
      <c r="O50" s="37"/>
      <c r="P50" s="38"/>
      <c r="Q50" s="37"/>
      <c r="R50" s="41"/>
    </row>
    <row r="51" spans="1:18" x14ac:dyDescent="0.2">
      <c r="A51" s="51" t="s">
        <v>31</v>
      </c>
      <c r="B51" s="52" t="s">
        <v>48</v>
      </c>
      <c r="C51" s="53"/>
      <c r="D51" s="54" t="s">
        <v>49</v>
      </c>
      <c r="E51" s="55"/>
      <c r="F51" s="55"/>
      <c r="G51" s="38"/>
      <c r="H51" s="37"/>
      <c r="I51" s="37"/>
      <c r="J51" s="38"/>
      <c r="K51" s="87"/>
      <c r="L51" s="37"/>
      <c r="M51" s="37"/>
      <c r="N51" s="37"/>
      <c r="O51" s="37"/>
      <c r="P51" s="38"/>
      <c r="Q51" s="37"/>
      <c r="R51" s="41"/>
    </row>
    <row r="52" spans="1:18" x14ac:dyDescent="0.2">
      <c r="A52" s="51"/>
      <c r="B52" s="52"/>
      <c r="C52" s="53"/>
      <c r="D52" s="36"/>
      <c r="E52" s="37"/>
      <c r="F52" s="37"/>
      <c r="G52" s="38"/>
      <c r="H52" s="37"/>
      <c r="I52" s="37"/>
      <c r="J52" s="38"/>
      <c r="K52" s="87"/>
      <c r="L52" s="37"/>
      <c r="M52" s="37"/>
      <c r="N52" s="37"/>
      <c r="O52" s="37"/>
      <c r="P52" s="38"/>
      <c r="Q52" s="37"/>
      <c r="R52" s="41"/>
    </row>
    <row r="53" spans="1:18" x14ac:dyDescent="0.2">
      <c r="A53" s="51"/>
      <c r="B53" s="52"/>
      <c r="C53" s="53"/>
      <c r="D53" s="54" t="s">
        <v>50</v>
      </c>
      <c r="E53" s="55"/>
      <c r="F53" s="55"/>
      <c r="G53" s="38"/>
      <c r="H53" s="37"/>
      <c r="I53" s="37"/>
      <c r="J53" s="38"/>
      <c r="K53" s="87"/>
      <c r="L53" s="37"/>
      <c r="M53" s="37"/>
      <c r="N53" s="37"/>
      <c r="O53" s="37"/>
      <c r="P53" s="38"/>
      <c r="Q53" s="37"/>
      <c r="R53" s="41"/>
    </row>
    <row r="54" spans="1:18" x14ac:dyDescent="0.2">
      <c r="A54" s="51"/>
      <c r="B54" s="52"/>
      <c r="C54" s="53"/>
      <c r="D54" s="36"/>
      <c r="E54" s="37"/>
      <c r="F54" s="37"/>
      <c r="G54" s="38"/>
      <c r="H54" s="37"/>
      <c r="I54" s="37"/>
      <c r="J54" s="38"/>
      <c r="K54" s="87"/>
      <c r="L54" s="37"/>
      <c r="M54" s="37"/>
      <c r="N54" s="37"/>
      <c r="O54" s="37"/>
      <c r="P54" s="38"/>
      <c r="Q54" s="37"/>
      <c r="R54" s="41"/>
    </row>
    <row r="55" spans="1:18" x14ac:dyDescent="0.2">
      <c r="A55" s="51"/>
      <c r="B55" s="52"/>
      <c r="C55" s="53">
        <v>105</v>
      </c>
      <c r="D55" s="36" t="s">
        <v>51</v>
      </c>
      <c r="E55" s="44">
        <v>50000000</v>
      </c>
      <c r="F55" s="45">
        <v>0</v>
      </c>
      <c r="G55" s="46">
        <v>45000</v>
      </c>
      <c r="H55" s="45">
        <f>[1]PARTITATT!$F$27</f>
        <v>18500</v>
      </c>
      <c r="I55" s="45">
        <f>[1]PARTITATT!$G$27</f>
        <v>0</v>
      </c>
      <c r="J55" s="46">
        <f>H55+I55</f>
        <v>18500</v>
      </c>
      <c r="K55" s="88">
        <f>G55-J55</f>
        <v>26500</v>
      </c>
      <c r="L55" s="89">
        <f>[1]PARTITATTRD!F23</f>
        <v>0</v>
      </c>
      <c r="M55" s="45">
        <f>[1]PARTITATTRD!G23</f>
        <v>0</v>
      </c>
      <c r="N55" s="44">
        <f>L55-M55</f>
        <v>0</v>
      </c>
      <c r="O55" s="45">
        <f>M55+N55</f>
        <v>0</v>
      </c>
      <c r="P55" s="46">
        <f>[1]PARTITATTRD!I23</f>
        <v>0</v>
      </c>
      <c r="Q55" s="45">
        <f>H55+M55</f>
        <v>18500</v>
      </c>
      <c r="R55" s="50">
        <f>I55+N55+P55</f>
        <v>0</v>
      </c>
    </row>
    <row r="56" spans="1:18" x14ac:dyDescent="0.2">
      <c r="A56" s="90"/>
      <c r="B56" s="91"/>
      <c r="C56" s="92"/>
      <c r="D56" s="93"/>
      <c r="E56" s="94"/>
      <c r="F56" s="95"/>
      <c r="G56" s="96"/>
      <c r="H56" s="95"/>
      <c r="I56" s="95"/>
      <c r="J56" s="96"/>
      <c r="K56" s="97"/>
      <c r="L56" s="98"/>
      <c r="M56" s="95"/>
      <c r="N56" s="94"/>
      <c r="O56" s="95"/>
      <c r="P56" s="96"/>
      <c r="Q56" s="95"/>
      <c r="R56" s="99"/>
    </row>
    <row r="57" spans="1:18" x14ac:dyDescent="0.2">
      <c r="A57" s="51"/>
      <c r="B57" s="52"/>
      <c r="C57" s="53">
        <v>106</v>
      </c>
      <c r="D57" s="100" t="s">
        <v>52</v>
      </c>
      <c r="E57" s="44">
        <v>4600000000</v>
      </c>
      <c r="F57" s="45">
        <v>0</v>
      </c>
      <c r="G57" s="46">
        <v>9000000</v>
      </c>
      <c r="H57" s="45">
        <f>[1]GIROATT!$F$31</f>
        <v>8817461.1600000001</v>
      </c>
      <c r="I57" s="45">
        <f>[1]GIROATT!$G$31</f>
        <v>4381.93</v>
      </c>
      <c r="J57" s="46">
        <f>H57+I57</f>
        <v>8821843.0899999999</v>
      </c>
      <c r="K57" s="88">
        <f>G57-J57</f>
        <v>178156.91000000015</v>
      </c>
      <c r="L57" s="89">
        <f>[1]GIROATTRD!F27</f>
        <v>2149.56</v>
      </c>
      <c r="M57" s="45">
        <f>[1]GIROATTRD!G27</f>
        <v>2116.36</v>
      </c>
      <c r="N57" s="44">
        <f>L57-M57</f>
        <v>33.199999999999818</v>
      </c>
      <c r="O57" s="45">
        <f>M57+N57</f>
        <v>2149.56</v>
      </c>
      <c r="P57" s="101">
        <f>-[1]GIROATTRD!I27</f>
        <v>-33.200000000000003</v>
      </c>
      <c r="Q57" s="45">
        <f>H57+M57</f>
        <v>8819577.5199999996</v>
      </c>
      <c r="R57" s="50">
        <f>I57+N57+P57</f>
        <v>4381.93</v>
      </c>
    </row>
    <row r="58" spans="1:18" x14ac:dyDescent="0.2">
      <c r="A58" s="51"/>
      <c r="B58" s="52"/>
      <c r="C58" s="53"/>
      <c r="D58" s="100" t="s">
        <v>53</v>
      </c>
      <c r="E58" s="102"/>
      <c r="F58" s="102"/>
      <c r="G58" s="38"/>
      <c r="H58" s="37"/>
      <c r="I58" s="37"/>
      <c r="J58" s="38"/>
      <c r="K58" s="87"/>
      <c r="L58" s="37"/>
      <c r="M58" s="37"/>
      <c r="N58" s="37"/>
      <c r="O58" s="37"/>
      <c r="P58" s="38"/>
      <c r="Q58" s="37"/>
      <c r="R58" s="41"/>
    </row>
    <row r="59" spans="1:18" x14ac:dyDescent="0.2">
      <c r="A59" s="51"/>
      <c r="B59" s="52"/>
      <c r="C59" s="53"/>
      <c r="D59" s="100" t="s">
        <v>54</v>
      </c>
      <c r="E59" s="102"/>
      <c r="F59" s="102"/>
      <c r="G59" s="38"/>
      <c r="H59" s="37"/>
      <c r="I59" s="37"/>
      <c r="J59" s="38"/>
      <c r="K59" s="87"/>
      <c r="L59" s="37"/>
      <c r="M59" s="37"/>
      <c r="N59" s="37"/>
      <c r="O59" s="37"/>
      <c r="P59" s="38"/>
      <c r="Q59" s="37"/>
      <c r="R59" s="41"/>
    </row>
    <row r="60" spans="1:18" x14ac:dyDescent="0.2">
      <c r="A60" s="51"/>
      <c r="B60" s="52"/>
      <c r="C60" s="53"/>
      <c r="D60" s="100" t="s">
        <v>55</v>
      </c>
      <c r="E60" s="102"/>
      <c r="F60" s="102"/>
      <c r="G60" s="38"/>
      <c r="H60" s="37"/>
      <c r="I60" s="37"/>
      <c r="J60" s="38"/>
      <c r="K60" s="87"/>
      <c r="L60" s="37"/>
      <c r="M60" s="37"/>
      <c r="N60" s="37"/>
      <c r="O60" s="37"/>
      <c r="P60" s="38"/>
      <c r="Q60" s="37"/>
      <c r="R60" s="41"/>
    </row>
    <row r="61" spans="1:18" x14ac:dyDescent="0.2">
      <c r="A61" s="51"/>
      <c r="B61" s="52"/>
      <c r="C61" s="53"/>
      <c r="D61" s="100" t="s">
        <v>56</v>
      </c>
      <c r="E61" s="102"/>
      <c r="F61" s="102"/>
      <c r="G61" s="38"/>
      <c r="H61" s="37"/>
      <c r="I61" s="37"/>
      <c r="J61" s="38"/>
      <c r="K61" s="87"/>
      <c r="L61" s="37"/>
      <c r="M61" s="37"/>
      <c r="N61" s="37"/>
      <c r="O61" s="37"/>
      <c r="P61" s="38"/>
      <c r="Q61" s="37"/>
      <c r="R61" s="41"/>
    </row>
    <row r="62" spans="1:18" x14ac:dyDescent="0.2">
      <c r="A62" s="51"/>
      <c r="B62" s="52"/>
      <c r="C62" s="53"/>
      <c r="D62" s="100" t="s">
        <v>57</v>
      </c>
      <c r="E62" s="102"/>
      <c r="F62" s="102"/>
      <c r="G62" s="38"/>
      <c r="H62" s="37"/>
      <c r="I62" s="37"/>
      <c r="J62" s="38"/>
      <c r="K62" s="87"/>
      <c r="L62" s="37"/>
      <c r="M62" s="37"/>
      <c r="N62" s="37"/>
      <c r="O62" s="37"/>
      <c r="P62" s="38"/>
      <c r="Q62" s="37"/>
      <c r="R62" s="41"/>
    </row>
    <row r="63" spans="1:18" s="103" customFormat="1" x14ac:dyDescent="0.2">
      <c r="A63" s="51"/>
      <c r="B63" s="52"/>
      <c r="C63" s="53"/>
      <c r="D63" s="100"/>
      <c r="E63" s="102"/>
      <c r="F63" s="102"/>
      <c r="G63" s="38"/>
      <c r="H63" s="37"/>
      <c r="I63" s="37"/>
      <c r="J63" s="38"/>
      <c r="K63" s="87"/>
      <c r="L63" s="37"/>
      <c r="M63" s="37"/>
      <c r="N63" s="37"/>
      <c r="O63" s="37"/>
      <c r="P63" s="38"/>
      <c r="Q63" s="37"/>
      <c r="R63" s="41"/>
    </row>
    <row r="64" spans="1:18" x14ac:dyDescent="0.2">
      <c r="A64" s="51"/>
      <c r="B64" s="52"/>
      <c r="C64" s="104"/>
      <c r="D64" s="100"/>
      <c r="E64" s="44">
        <v>0</v>
      </c>
      <c r="F64" s="45">
        <f>[2]CAPITOLO107!$D$50</f>
        <v>0</v>
      </c>
      <c r="G64" s="46"/>
      <c r="H64" s="45"/>
      <c r="I64" s="45"/>
      <c r="J64" s="46"/>
      <c r="K64" s="47"/>
      <c r="L64" s="89"/>
      <c r="M64" s="45"/>
      <c r="N64" s="44"/>
      <c r="O64" s="45"/>
      <c r="P64" s="101"/>
      <c r="Q64" s="45"/>
      <c r="R64" s="41"/>
    </row>
    <row r="65" spans="1:23" x14ac:dyDescent="0.2">
      <c r="A65" s="51"/>
      <c r="B65" s="52"/>
      <c r="C65" s="53"/>
      <c r="D65" s="36"/>
      <c r="E65" s="37"/>
      <c r="F65" s="37"/>
      <c r="G65" s="105"/>
      <c r="H65" s="106"/>
      <c r="I65" s="106"/>
      <c r="J65" s="105"/>
      <c r="K65" s="107"/>
      <c r="L65" s="106"/>
      <c r="M65" s="106"/>
      <c r="N65" s="106"/>
      <c r="O65" s="106"/>
      <c r="P65" s="105"/>
      <c r="Q65" s="106"/>
      <c r="R65" s="108"/>
    </row>
    <row r="66" spans="1:23" s="73" customFormat="1" x14ac:dyDescent="0.2">
      <c r="A66" s="63"/>
      <c r="B66" s="64"/>
      <c r="C66" s="65"/>
      <c r="D66" s="66" t="s">
        <v>58</v>
      </c>
      <c r="E66" s="109">
        <f t="shared" ref="E66:P66" si="8">SUM(E55:E65)</f>
        <v>4650000000</v>
      </c>
      <c r="F66" s="109">
        <f t="shared" si="8"/>
        <v>0</v>
      </c>
      <c r="G66" s="110">
        <f t="shared" si="8"/>
        <v>9045000</v>
      </c>
      <c r="H66" s="111">
        <f t="shared" si="8"/>
        <v>8835961.1600000001</v>
      </c>
      <c r="I66" s="111">
        <f t="shared" si="8"/>
        <v>4381.93</v>
      </c>
      <c r="J66" s="110">
        <f t="shared" si="8"/>
        <v>8840343.0899999999</v>
      </c>
      <c r="K66" s="112">
        <f t="shared" si="8"/>
        <v>204656.91000000015</v>
      </c>
      <c r="L66" s="111">
        <f t="shared" si="8"/>
        <v>2149.56</v>
      </c>
      <c r="M66" s="111">
        <f t="shared" si="8"/>
        <v>2116.36</v>
      </c>
      <c r="N66" s="111">
        <f t="shared" si="8"/>
        <v>33.199999999999818</v>
      </c>
      <c r="O66" s="111">
        <f t="shared" si="8"/>
        <v>2149.56</v>
      </c>
      <c r="P66" s="113">
        <f t="shared" si="8"/>
        <v>-33.200000000000003</v>
      </c>
      <c r="Q66" s="111">
        <f>SUM(Q55:Q65)</f>
        <v>8838077.5199999996</v>
      </c>
      <c r="R66" s="114">
        <f>SUM(R55:R65)</f>
        <v>4381.93</v>
      </c>
    </row>
    <row r="67" spans="1:23" x14ac:dyDescent="0.2">
      <c r="A67" s="51"/>
      <c r="B67" s="52"/>
      <c r="C67" s="53"/>
      <c r="D67" s="36"/>
      <c r="E67" s="115"/>
      <c r="F67" s="115"/>
      <c r="G67" s="108"/>
      <c r="H67" s="106"/>
      <c r="I67" s="106"/>
      <c r="J67" s="105"/>
      <c r="K67" s="107"/>
      <c r="L67" s="106"/>
      <c r="M67" s="106"/>
      <c r="N67" s="106"/>
      <c r="O67" s="106"/>
      <c r="P67" s="105"/>
      <c r="Q67" s="106"/>
      <c r="R67" s="108"/>
    </row>
    <row r="68" spans="1:23" s="73" customFormat="1" x14ac:dyDescent="0.2">
      <c r="A68" s="63"/>
      <c r="B68" s="64"/>
      <c r="C68" s="65"/>
      <c r="D68" s="43" t="s">
        <v>59</v>
      </c>
      <c r="E68" s="43">
        <f>SUM(E66)</f>
        <v>4650000000</v>
      </c>
      <c r="F68" s="43">
        <f>SUM(F66)</f>
        <v>0</v>
      </c>
      <c r="G68" s="116">
        <f>SUM(G66)</f>
        <v>9045000</v>
      </c>
      <c r="H68" s="117">
        <f t="shared" ref="H68:R68" si="9">SUM(H66)</f>
        <v>8835961.1600000001</v>
      </c>
      <c r="I68" s="117">
        <f>SUM(I66)</f>
        <v>4381.93</v>
      </c>
      <c r="J68" s="118">
        <f>SUM(J66)</f>
        <v>8840343.0899999999</v>
      </c>
      <c r="K68" s="119">
        <f t="shared" si="9"/>
        <v>204656.91000000015</v>
      </c>
      <c r="L68" s="117">
        <f t="shared" si="9"/>
        <v>2149.56</v>
      </c>
      <c r="M68" s="117">
        <f t="shared" si="9"/>
        <v>2116.36</v>
      </c>
      <c r="N68" s="117">
        <f t="shared" si="9"/>
        <v>33.199999999999818</v>
      </c>
      <c r="O68" s="117">
        <f t="shared" si="9"/>
        <v>2149.56</v>
      </c>
      <c r="P68" s="120">
        <f t="shared" si="9"/>
        <v>-33.200000000000003</v>
      </c>
      <c r="Q68" s="117">
        <f t="shared" si="9"/>
        <v>8838077.5199999996</v>
      </c>
      <c r="R68" s="116">
        <f t="shared" si="9"/>
        <v>4381.93</v>
      </c>
    </row>
    <row r="69" spans="1:23" x14ac:dyDescent="0.2">
      <c r="A69" s="51"/>
      <c r="B69" s="52"/>
      <c r="C69" s="53"/>
      <c r="D69" s="36"/>
      <c r="E69" s="37"/>
      <c r="F69" s="37"/>
      <c r="G69" s="38"/>
      <c r="H69" s="37"/>
      <c r="I69" s="37"/>
      <c r="J69" s="38"/>
      <c r="K69" s="87"/>
      <c r="L69" s="37"/>
      <c r="M69" s="37"/>
      <c r="N69" s="37"/>
      <c r="O69" s="37"/>
      <c r="P69" s="38"/>
      <c r="Q69" s="37"/>
      <c r="R69" s="41"/>
    </row>
    <row r="70" spans="1:23" x14ac:dyDescent="0.2">
      <c r="A70" s="51"/>
      <c r="B70" s="52"/>
      <c r="C70" s="53"/>
      <c r="D70" s="121"/>
      <c r="E70" s="122"/>
      <c r="F70" s="122"/>
      <c r="G70" s="40"/>
      <c r="H70" s="122"/>
      <c r="I70" s="122"/>
      <c r="J70" s="40"/>
      <c r="K70" s="123"/>
      <c r="L70" s="122"/>
      <c r="M70" s="122"/>
      <c r="N70" s="122"/>
      <c r="O70" s="122"/>
      <c r="P70" s="40"/>
      <c r="Q70" s="122"/>
      <c r="R70" s="124"/>
      <c r="S70" s="103"/>
      <c r="T70" s="103"/>
      <c r="U70" s="103"/>
      <c r="V70" s="103"/>
      <c r="W70" s="103"/>
    </row>
    <row r="71" spans="1:23" s="73" customFormat="1" x14ac:dyDescent="0.2">
      <c r="A71" s="51"/>
      <c r="B71" s="52"/>
      <c r="C71" s="53"/>
      <c r="D71" s="43" t="s">
        <v>60</v>
      </c>
      <c r="E71" s="117">
        <f>E6+E36+E49+E68</f>
        <v>48994173000</v>
      </c>
      <c r="F71" s="117">
        <f>F6+F36+F49+F68</f>
        <v>500300617</v>
      </c>
      <c r="G71" s="118">
        <f t="shared" ref="G71:R71" si="10">G6+G8+G36+G49+G68</f>
        <v>89432771.049999997</v>
      </c>
      <c r="H71" s="125">
        <f>H6+H8+H36+H49+H68</f>
        <v>88472030.429999992</v>
      </c>
      <c r="I71" s="43">
        <f t="shared" si="10"/>
        <v>402916.87</v>
      </c>
      <c r="J71" s="116">
        <f t="shared" si="10"/>
        <v>88874947.299999997</v>
      </c>
      <c r="K71" s="119">
        <f t="shared" si="10"/>
        <v>557823.75000000116</v>
      </c>
      <c r="L71" s="117">
        <f t="shared" si="10"/>
        <v>416195.85</v>
      </c>
      <c r="M71" s="117">
        <f t="shared" si="10"/>
        <v>416162.65</v>
      </c>
      <c r="N71" s="43">
        <f t="shared" si="10"/>
        <v>33.199999999999818</v>
      </c>
      <c r="O71" s="43">
        <f t="shared" si="10"/>
        <v>416195.85000000003</v>
      </c>
      <c r="P71" s="126">
        <f t="shared" si="10"/>
        <v>-33.200000000000003</v>
      </c>
      <c r="Q71" s="125">
        <f t="shared" si="10"/>
        <v>67350422.030000001</v>
      </c>
      <c r="R71" s="118">
        <f t="shared" si="10"/>
        <v>402916.87</v>
      </c>
    </row>
    <row r="72" spans="1:23" ht="13.5" thickBot="1" x14ac:dyDescent="0.25">
      <c r="A72" s="127"/>
      <c r="B72" s="128"/>
      <c r="C72" s="129"/>
      <c r="D72" s="130"/>
      <c r="E72" s="131"/>
      <c r="F72" s="131"/>
      <c r="G72" s="132"/>
      <c r="H72" s="131"/>
      <c r="I72" s="131"/>
      <c r="J72" s="132"/>
      <c r="K72" s="133"/>
      <c r="L72" s="131"/>
      <c r="M72" s="131"/>
      <c r="N72" s="131"/>
      <c r="O72" s="131"/>
      <c r="P72" s="132"/>
      <c r="Q72" s="131"/>
      <c r="R72" s="134"/>
    </row>
  </sheetData>
  <mergeCells count="11">
    <mergeCell ref="P2:P4"/>
    <mergeCell ref="E1:K1"/>
    <mergeCell ref="L1:P1"/>
    <mergeCell ref="R1:R4"/>
    <mergeCell ref="E2:G2"/>
    <mergeCell ref="H2:J2"/>
    <mergeCell ref="K2:K4"/>
    <mergeCell ref="L2:L4"/>
    <mergeCell ref="M2:M4"/>
    <mergeCell ref="N2:N4"/>
    <mergeCell ref="O2:O4"/>
  </mergeCells>
  <printOptions horizontalCentered="1"/>
  <pageMargins left="0.39370078740157483" right="0.39370078740157483" top="0.86614173228346458" bottom="0.78740157480314965" header="0.51181102362204722" footer="0.51181102362204722"/>
  <pageSetup paperSize="9" scale="62" fitToHeight="0" orientation="landscape" horizontalDpi="300" verticalDpi="300" r:id="rId1"/>
  <headerFooter alignWithMargins="0">
    <oddHeader>&amp;CAUTORITA' PER L'ENERGIA ELETTRICA E IL GAS - CONTO DEL BILANCIO (articolo 30 del Regolamento di contabilità)
 RENDICONTO DELLA GESTIONE PER L'ESERCIZIO 1 gennaio 2012 - 31 dicembre 2012 - Entrate &amp;RAllegato 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opLeftCell="A101" zoomScaleNormal="100" workbookViewId="0">
      <selection activeCell="D40" activeCellId="1" sqref="A6 D40"/>
    </sheetView>
  </sheetViews>
  <sheetFormatPr defaultRowHeight="12.75" x14ac:dyDescent="0.2"/>
  <cols>
    <col min="1" max="1" width="4.28515625" style="22" bestFit="1" customWidth="1"/>
    <col min="2" max="2" width="5" style="22" bestFit="1" customWidth="1"/>
    <col min="3" max="3" width="6.5703125" style="135" bestFit="1" customWidth="1"/>
    <col min="4" max="4" width="47.140625" style="22" customWidth="1"/>
    <col min="5" max="5" width="18.28515625" style="22" hidden="1" customWidth="1"/>
    <col min="6" max="6" width="13.28515625" style="22" hidden="1" customWidth="1"/>
    <col min="7" max="7" width="16.5703125" style="22" customWidth="1"/>
    <col min="8" max="8" width="16.28515625" style="22" customWidth="1"/>
    <col min="9" max="9" width="15.5703125" style="22" customWidth="1"/>
    <col min="10" max="10" width="16.28515625" style="22" customWidth="1"/>
    <col min="11" max="11" width="17.28515625" style="22" customWidth="1"/>
    <col min="12" max="15" width="15.5703125" style="22" customWidth="1"/>
    <col min="16" max="16" width="15.5703125" style="217" customWidth="1"/>
    <col min="17" max="17" width="16" style="22" customWidth="1"/>
    <col min="18" max="18" width="16.42578125" style="22" customWidth="1"/>
    <col min="19" max="19" width="14.85546875" style="22" customWidth="1"/>
    <col min="20" max="16384" width="9.140625" style="103"/>
  </cols>
  <sheetData>
    <row r="1" spans="1:19" s="136" customFormat="1" ht="38.2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341" t="s">
        <v>4</v>
      </c>
      <c r="F1" s="342"/>
      <c r="G1" s="342"/>
      <c r="H1" s="342"/>
      <c r="I1" s="342"/>
      <c r="J1" s="342"/>
      <c r="K1" s="343"/>
      <c r="L1" s="344" t="s">
        <v>61</v>
      </c>
      <c r="M1" s="345"/>
      <c r="N1" s="345"/>
      <c r="O1" s="345"/>
      <c r="P1" s="346"/>
      <c r="Q1" s="5" t="s">
        <v>62</v>
      </c>
      <c r="R1" s="347" t="s">
        <v>63</v>
      </c>
      <c r="S1" s="6"/>
    </row>
    <row r="2" spans="1:19" s="136" customFormat="1" ht="28.5" customHeight="1" x14ac:dyDescent="0.2">
      <c r="A2" s="7"/>
      <c r="B2" s="8"/>
      <c r="C2" s="9"/>
      <c r="D2" s="10"/>
      <c r="E2" s="350" t="s">
        <v>8</v>
      </c>
      <c r="F2" s="351"/>
      <c r="G2" s="352"/>
      <c r="H2" s="353" t="s">
        <v>64</v>
      </c>
      <c r="I2" s="354"/>
      <c r="J2" s="355"/>
      <c r="K2" s="356" t="s">
        <v>10</v>
      </c>
      <c r="L2" s="359" t="s">
        <v>11</v>
      </c>
      <c r="M2" s="362" t="s">
        <v>65</v>
      </c>
      <c r="N2" s="362" t="s">
        <v>66</v>
      </c>
      <c r="O2" s="362" t="s">
        <v>14</v>
      </c>
      <c r="P2" s="365" t="s">
        <v>15</v>
      </c>
      <c r="Q2" s="11"/>
      <c r="R2" s="368"/>
      <c r="S2" s="6"/>
    </row>
    <row r="3" spans="1:19" ht="37.5" customHeight="1" x14ac:dyDescent="0.2">
      <c r="A3" s="12"/>
      <c r="B3" s="13"/>
      <c r="C3" s="14"/>
      <c r="D3" s="15"/>
      <c r="E3" s="16" t="s">
        <v>16</v>
      </c>
      <c r="F3" s="17" t="s">
        <v>15</v>
      </c>
      <c r="G3" s="137"/>
      <c r="H3" s="19" t="s">
        <v>67</v>
      </c>
      <c r="I3" s="19" t="s">
        <v>68</v>
      </c>
      <c r="J3" s="20" t="s">
        <v>19</v>
      </c>
      <c r="K3" s="357"/>
      <c r="L3" s="360"/>
      <c r="M3" s="363"/>
      <c r="N3" s="363"/>
      <c r="O3" s="363"/>
      <c r="P3" s="366"/>
      <c r="Q3" s="21"/>
      <c r="R3" s="368"/>
    </row>
    <row r="4" spans="1:19" s="138" customFormat="1" ht="12" customHeight="1" thickBot="1" x14ac:dyDescent="0.25">
      <c r="A4" s="23"/>
      <c r="B4" s="24"/>
      <c r="C4" s="25"/>
      <c r="D4" s="26"/>
      <c r="E4" s="27"/>
      <c r="F4" s="28"/>
      <c r="G4" s="29"/>
      <c r="H4" s="28"/>
      <c r="I4" s="28"/>
      <c r="J4" s="30"/>
      <c r="K4" s="358"/>
      <c r="L4" s="361"/>
      <c r="M4" s="364"/>
      <c r="N4" s="364"/>
      <c r="O4" s="364"/>
      <c r="P4" s="367"/>
      <c r="Q4" s="31"/>
      <c r="R4" s="369"/>
      <c r="S4" s="32"/>
    </row>
    <row r="5" spans="1:19" x14ac:dyDescent="0.2">
      <c r="A5" s="33"/>
      <c r="B5" s="34"/>
      <c r="C5" s="35"/>
      <c r="D5" s="139"/>
      <c r="E5" s="139"/>
      <c r="F5" s="139"/>
      <c r="G5" s="140"/>
      <c r="H5" s="141"/>
      <c r="I5" s="142"/>
      <c r="J5" s="143"/>
      <c r="K5" s="144"/>
      <c r="L5" s="145"/>
      <c r="M5" s="142"/>
      <c r="N5" s="142"/>
      <c r="O5" s="142"/>
      <c r="P5" s="146"/>
      <c r="Q5" s="142"/>
      <c r="R5" s="147"/>
    </row>
    <row r="6" spans="1:19" x14ac:dyDescent="0.2">
      <c r="A6" s="51" t="s">
        <v>22</v>
      </c>
      <c r="B6" s="52"/>
      <c r="C6" s="53"/>
      <c r="D6" s="55" t="s">
        <v>69</v>
      </c>
      <c r="E6" s="55"/>
      <c r="F6" s="55"/>
      <c r="G6" s="136"/>
      <c r="H6" s="148"/>
      <c r="I6" s="37"/>
      <c r="J6" s="103"/>
      <c r="K6" s="149"/>
      <c r="L6" s="48"/>
      <c r="M6" s="37"/>
      <c r="N6" s="37"/>
      <c r="O6" s="37"/>
      <c r="P6" s="150"/>
      <c r="Q6" s="37"/>
      <c r="R6" s="38"/>
    </row>
    <row r="7" spans="1:19" x14ac:dyDescent="0.2">
      <c r="A7" s="51"/>
      <c r="B7" s="52"/>
      <c r="C7" s="53"/>
      <c r="D7" s="37"/>
      <c r="E7" s="37"/>
      <c r="F7" s="37"/>
      <c r="G7" s="103"/>
      <c r="H7" s="148"/>
      <c r="I7" s="37"/>
      <c r="J7" s="103"/>
      <c r="K7" s="149"/>
      <c r="L7" s="48"/>
      <c r="M7" s="37"/>
      <c r="N7" s="37"/>
      <c r="O7" s="37"/>
      <c r="P7" s="150"/>
      <c r="Q7" s="37"/>
      <c r="R7" s="38"/>
    </row>
    <row r="8" spans="1:19" x14ac:dyDescent="0.2">
      <c r="A8" s="51"/>
      <c r="B8" s="52" t="s">
        <v>22</v>
      </c>
      <c r="C8" s="53"/>
      <c r="D8" s="55" t="s">
        <v>70</v>
      </c>
      <c r="E8" s="55"/>
      <c r="F8" s="55"/>
      <c r="G8" s="136"/>
      <c r="H8" s="148"/>
      <c r="I8" s="37"/>
      <c r="J8" s="103"/>
      <c r="K8" s="149"/>
      <c r="L8" s="48"/>
      <c r="M8" s="37"/>
      <c r="N8" s="37"/>
      <c r="O8" s="37"/>
      <c r="P8" s="150"/>
      <c r="Q8" s="37"/>
      <c r="R8" s="38"/>
    </row>
    <row r="9" spans="1:19" x14ac:dyDescent="0.2">
      <c r="A9" s="51"/>
      <c r="B9" s="52"/>
      <c r="C9" s="53"/>
      <c r="D9" s="37"/>
      <c r="E9" s="37"/>
      <c r="F9" s="37"/>
      <c r="G9" s="103"/>
      <c r="H9" s="148"/>
      <c r="I9" s="37"/>
      <c r="J9" s="103"/>
      <c r="K9" s="149"/>
      <c r="L9" s="48"/>
      <c r="M9" s="37"/>
      <c r="N9" s="37"/>
      <c r="O9" s="37"/>
      <c r="P9" s="150"/>
      <c r="Q9" s="37"/>
      <c r="R9" s="38"/>
    </row>
    <row r="10" spans="1:19" x14ac:dyDescent="0.2">
      <c r="A10" s="51"/>
      <c r="B10" s="52"/>
      <c r="C10" s="53">
        <v>110</v>
      </c>
      <c r="D10" s="37" t="s">
        <v>71</v>
      </c>
      <c r="E10" s="37">
        <v>1600000000</v>
      </c>
      <c r="F10" s="37">
        <v>0</v>
      </c>
      <c r="G10" s="103">
        <v>1560000</v>
      </c>
      <c r="H10" s="151">
        <f>'[1]110'!F28</f>
        <v>1554453.35</v>
      </c>
      <c r="I10" s="45">
        <f>'[1]110'!G28</f>
        <v>0</v>
      </c>
      <c r="J10" s="152">
        <f>SUM(H10:I10)</f>
        <v>1554453.35</v>
      </c>
      <c r="K10" s="153">
        <f>G10-J10</f>
        <v>5546.6499999999069</v>
      </c>
      <c r="L10" s="89">
        <f>'[1]110RD'!F27</f>
        <v>0</v>
      </c>
      <c r="M10" s="45">
        <f>'[1]110RD'!G27</f>
        <v>0</v>
      </c>
      <c r="N10" s="45">
        <f>L10-M10</f>
        <v>0</v>
      </c>
      <c r="O10" s="45">
        <f>M10+N10</f>
        <v>0</v>
      </c>
      <c r="P10" s="101">
        <f>-'[1]110RD'!$I$27</f>
        <v>0</v>
      </c>
      <c r="Q10" s="45">
        <f>H10+M10</f>
        <v>1554453.35</v>
      </c>
      <c r="R10" s="46">
        <f>I10+N10+P10</f>
        <v>0</v>
      </c>
    </row>
    <row r="11" spans="1:19" x14ac:dyDescent="0.2">
      <c r="A11" s="51"/>
      <c r="B11" s="52"/>
      <c r="C11" s="53">
        <v>111</v>
      </c>
      <c r="D11" s="37" t="s">
        <v>72</v>
      </c>
      <c r="E11" s="37">
        <v>600000000</v>
      </c>
      <c r="F11" s="37">
        <v>0</v>
      </c>
      <c r="G11" s="103">
        <v>525000</v>
      </c>
      <c r="H11" s="151">
        <f>'[1]111'!F32</f>
        <v>243271.64</v>
      </c>
      <c r="I11" s="45">
        <f>'[1]111'!G32</f>
        <v>22096.29</v>
      </c>
      <c r="J11" s="152">
        <f>SUM(H11:I11)</f>
        <v>265367.93</v>
      </c>
      <c r="K11" s="153">
        <f>G11-J11</f>
        <v>259632.07</v>
      </c>
      <c r="L11" s="89">
        <f>'[1]111RD'!F25</f>
        <v>49473.119999999995</v>
      </c>
      <c r="M11" s="45">
        <f>'[1]111RD'!G25</f>
        <v>49473.120000000003</v>
      </c>
      <c r="N11" s="45">
        <f>L11-M11</f>
        <v>0</v>
      </c>
      <c r="O11" s="45">
        <f>M11+N11</f>
        <v>49473.120000000003</v>
      </c>
      <c r="P11" s="101">
        <f>-'[1]111RD'!$I$25</f>
        <v>0</v>
      </c>
      <c r="Q11" s="45">
        <f>H11+M11</f>
        <v>292744.76</v>
      </c>
      <c r="R11" s="46">
        <f>I11+N11+P11</f>
        <v>22096.29</v>
      </c>
    </row>
    <row r="12" spans="1:19" x14ac:dyDescent="0.2">
      <c r="A12" s="51"/>
      <c r="B12" s="52"/>
      <c r="C12" s="53">
        <v>112</v>
      </c>
      <c r="D12" s="37" t="s">
        <v>73</v>
      </c>
      <c r="E12" s="37">
        <v>300000000</v>
      </c>
      <c r="F12" s="37">
        <v>0</v>
      </c>
      <c r="G12" s="103">
        <v>185000</v>
      </c>
      <c r="H12" s="151">
        <f>'[1]112'!F33</f>
        <v>113014.07</v>
      </c>
      <c r="I12" s="45">
        <f>'[1]112'!G33</f>
        <v>36675.78</v>
      </c>
      <c r="J12" s="152">
        <f>SUM(H12:I12)</f>
        <v>149689.85</v>
      </c>
      <c r="K12" s="153">
        <f>G12-J12</f>
        <v>35310.149999999994</v>
      </c>
      <c r="L12" s="89">
        <f>'[1]112RD'!F26</f>
        <v>20781.34</v>
      </c>
      <c r="M12" s="45">
        <f>'[1]112RD'!G26</f>
        <v>20781.34</v>
      </c>
      <c r="N12" s="45">
        <f>L12-M12</f>
        <v>0</v>
      </c>
      <c r="O12" s="45">
        <f>M12+N12</f>
        <v>20781.34</v>
      </c>
      <c r="P12" s="101">
        <f>-'[1]112RD'!I26</f>
        <v>0</v>
      </c>
      <c r="Q12" s="45">
        <f>H12+M12</f>
        <v>133795.41</v>
      </c>
      <c r="R12" s="46">
        <f>I12+N12+P12</f>
        <v>36675.78</v>
      </c>
    </row>
    <row r="13" spans="1:19" x14ac:dyDescent="0.2">
      <c r="A13" s="51"/>
      <c r="B13" s="52"/>
      <c r="C13" s="53"/>
      <c r="D13" s="37" t="s">
        <v>74</v>
      </c>
      <c r="E13" s="37"/>
      <c r="F13" s="37"/>
      <c r="G13" s="103"/>
      <c r="H13" s="148"/>
      <c r="I13" s="37"/>
      <c r="J13" s="103"/>
      <c r="K13" s="149"/>
      <c r="L13" s="48"/>
      <c r="M13" s="37"/>
      <c r="N13" s="37"/>
      <c r="O13" s="37"/>
      <c r="P13" s="150"/>
      <c r="Q13" s="37"/>
      <c r="R13" s="38"/>
    </row>
    <row r="14" spans="1:19" x14ac:dyDescent="0.2">
      <c r="A14" s="51"/>
      <c r="B14" s="52"/>
      <c r="C14" s="53"/>
      <c r="D14" s="37"/>
      <c r="E14" s="37"/>
      <c r="F14" s="37"/>
      <c r="G14" s="103"/>
      <c r="H14" s="154"/>
      <c r="I14" s="106"/>
      <c r="J14" s="155"/>
      <c r="K14" s="156"/>
      <c r="L14" s="157"/>
      <c r="M14" s="106"/>
      <c r="N14" s="106"/>
      <c r="O14" s="106"/>
      <c r="P14" s="158"/>
      <c r="Q14" s="106"/>
      <c r="R14" s="105"/>
    </row>
    <row r="15" spans="1:19" s="164" customFormat="1" x14ac:dyDescent="0.2">
      <c r="A15" s="63"/>
      <c r="B15" s="64"/>
      <c r="C15" s="65"/>
      <c r="D15" s="159" t="s">
        <v>25</v>
      </c>
      <c r="E15" s="160">
        <f>SUM(E10:E14)</f>
        <v>2500000000</v>
      </c>
      <c r="F15" s="161">
        <f>SUM(F10:F14)</f>
        <v>0</v>
      </c>
      <c r="G15" s="162">
        <f>SUM(G10:G14)</f>
        <v>2270000</v>
      </c>
      <c r="H15" s="163">
        <f>SUM(H10:H14)</f>
        <v>1910739.0600000003</v>
      </c>
      <c r="I15" s="117">
        <f t="shared" ref="I15:R15" si="0">SUM(I10:I14)</f>
        <v>58772.07</v>
      </c>
      <c r="J15" s="164">
        <f>SUM(J10:J14)</f>
        <v>1969511.1300000001</v>
      </c>
      <c r="K15" s="125">
        <f>SUM(K10:K14)</f>
        <v>300488.86999999988</v>
      </c>
      <c r="L15" s="165">
        <f t="shared" si="0"/>
        <v>70254.459999999992</v>
      </c>
      <c r="M15" s="117">
        <f t="shared" si="0"/>
        <v>70254.460000000006</v>
      </c>
      <c r="N15" s="117">
        <f t="shared" si="0"/>
        <v>0</v>
      </c>
      <c r="O15" s="117">
        <f t="shared" si="0"/>
        <v>70254.460000000006</v>
      </c>
      <c r="P15" s="120">
        <f t="shared" si="0"/>
        <v>0</v>
      </c>
      <c r="Q15" s="117">
        <f t="shared" si="0"/>
        <v>1980993.52</v>
      </c>
      <c r="R15" s="166">
        <f t="shared" si="0"/>
        <v>58772.07</v>
      </c>
      <c r="S15" s="73"/>
    </row>
    <row r="16" spans="1:19" x14ac:dyDescent="0.2">
      <c r="A16" s="51"/>
      <c r="B16" s="52"/>
      <c r="C16" s="53"/>
      <c r="D16" s="37"/>
      <c r="E16" s="37"/>
      <c r="F16" s="37"/>
      <c r="G16" s="103"/>
      <c r="H16" s="148"/>
      <c r="I16" s="37"/>
      <c r="J16" s="103"/>
      <c r="K16" s="149"/>
      <c r="L16" s="48"/>
      <c r="M16" s="37"/>
      <c r="N16" s="37"/>
      <c r="O16" s="37"/>
      <c r="P16" s="150"/>
      <c r="Q16" s="37"/>
      <c r="R16" s="38"/>
    </row>
    <row r="17" spans="1:19" x14ac:dyDescent="0.2">
      <c r="A17" s="51"/>
      <c r="B17" s="52" t="s">
        <v>26</v>
      </c>
      <c r="C17" s="53"/>
      <c r="D17" s="55" t="s">
        <v>75</v>
      </c>
      <c r="E17" s="55"/>
      <c r="F17" s="55"/>
      <c r="G17" s="136"/>
      <c r="H17" s="148"/>
      <c r="I17" s="37"/>
      <c r="J17" s="103"/>
      <c r="K17" s="149"/>
      <c r="L17" s="48"/>
      <c r="M17" s="37"/>
      <c r="N17" s="37"/>
      <c r="O17" s="37"/>
      <c r="P17" s="150"/>
      <c r="Q17" s="37"/>
      <c r="R17" s="38"/>
    </row>
    <row r="18" spans="1:19" x14ac:dyDescent="0.2">
      <c r="A18" s="51"/>
      <c r="B18" s="52"/>
      <c r="C18" s="53"/>
      <c r="D18" s="37"/>
      <c r="E18" s="37"/>
      <c r="F18" s="37"/>
      <c r="G18" s="103"/>
      <c r="H18" s="148"/>
      <c r="I18" s="37"/>
      <c r="J18" s="103"/>
      <c r="K18" s="149"/>
      <c r="L18" s="48"/>
      <c r="M18" s="37"/>
      <c r="N18" s="37"/>
      <c r="O18" s="37"/>
      <c r="P18" s="150"/>
      <c r="Q18" s="37"/>
      <c r="R18" s="38"/>
    </row>
    <row r="19" spans="1:19" x14ac:dyDescent="0.2">
      <c r="A19" s="51"/>
      <c r="B19" s="52"/>
      <c r="C19" s="53">
        <v>115</v>
      </c>
      <c r="D19" s="37" t="s">
        <v>76</v>
      </c>
      <c r="E19" s="37">
        <v>9800000000</v>
      </c>
      <c r="F19" s="37">
        <v>0</v>
      </c>
      <c r="G19" s="103">
        <v>18700000</v>
      </c>
      <c r="H19" s="151">
        <f>'[1]115'!F70</f>
        <v>17043990.050000001</v>
      </c>
      <c r="I19" s="45">
        <f>'[1]115'!G70</f>
        <v>366721.69</v>
      </c>
      <c r="J19" s="167">
        <f>SUM(H19:I19)</f>
        <v>17410711.740000002</v>
      </c>
      <c r="K19" s="153">
        <f>G19-J19</f>
        <v>1289288.2599999979</v>
      </c>
      <c r="L19" s="89">
        <f>'[1]115RD'!F65</f>
        <v>516621.90000000014</v>
      </c>
      <c r="M19" s="45">
        <f>'[1]115RD'!G65</f>
        <v>442434.74000000011</v>
      </c>
      <c r="N19" s="45">
        <f>L19-M19</f>
        <v>74187.160000000033</v>
      </c>
      <c r="O19" s="45">
        <f>M19+N19</f>
        <v>516621.90000000014</v>
      </c>
      <c r="P19" s="101">
        <f>-'[1]115RD'!I65</f>
        <v>0</v>
      </c>
      <c r="Q19" s="45">
        <f>H19+M19</f>
        <v>17486424.789999999</v>
      </c>
      <c r="R19" s="46">
        <f>I19+N19+P19</f>
        <v>440908.85000000003</v>
      </c>
    </row>
    <row r="20" spans="1:19" x14ac:dyDescent="0.2">
      <c r="A20" s="51"/>
      <c r="B20" s="52"/>
      <c r="C20" s="53">
        <v>116</v>
      </c>
      <c r="D20" s="37" t="s">
        <v>77</v>
      </c>
      <c r="E20" s="37">
        <v>3900000000</v>
      </c>
      <c r="F20" s="37">
        <v>0</v>
      </c>
      <c r="G20" s="103">
        <v>6560000</v>
      </c>
      <c r="H20" s="151">
        <f>'[1]116'!F92</f>
        <v>5072609.63</v>
      </c>
      <c r="I20" s="45">
        <f>'[1]116'!G92</f>
        <v>826080.72000000009</v>
      </c>
      <c r="J20" s="167">
        <f>SUM(H20:I20)</f>
        <v>5898690.3499999996</v>
      </c>
      <c r="K20" s="153">
        <f>G20-J20</f>
        <v>661309.65000000037</v>
      </c>
      <c r="L20" s="89">
        <f>'[1]116RD'!E93</f>
        <v>1079172.6499999999</v>
      </c>
      <c r="M20" s="45">
        <f>'[1]116RD'!F93</f>
        <v>1061155.3599999999</v>
      </c>
      <c r="N20" s="45">
        <f>L20-M20</f>
        <v>18017.290000000037</v>
      </c>
      <c r="O20" s="45">
        <f>M20+N20</f>
        <v>1079172.6499999999</v>
      </c>
      <c r="P20" s="101">
        <f>-'[1]116RD'!H93</f>
        <v>0</v>
      </c>
      <c r="Q20" s="45">
        <f>H20+M20</f>
        <v>6133764.9900000002</v>
      </c>
      <c r="R20" s="46">
        <f>I20+N20+P20</f>
        <v>844098.01000000013</v>
      </c>
    </row>
    <row r="21" spans="1:19" x14ac:dyDescent="0.2">
      <c r="A21" s="51"/>
      <c r="B21" s="52"/>
      <c r="C21" s="53">
        <v>117</v>
      </c>
      <c r="D21" s="37" t="s">
        <v>78</v>
      </c>
      <c r="E21" s="37">
        <v>300000000</v>
      </c>
      <c r="F21" s="37">
        <v>0</v>
      </c>
      <c r="G21" s="103">
        <v>143000</v>
      </c>
      <c r="H21" s="151">
        <f>'[1]117'!F101</f>
        <v>95673.89</v>
      </c>
      <c r="I21" s="45">
        <f>'[1]117'!G101</f>
        <v>7176.7999999999993</v>
      </c>
      <c r="J21" s="152">
        <f>SUM(H21:I21)</f>
        <v>102850.69</v>
      </c>
      <c r="K21" s="153">
        <f>G21-J21</f>
        <v>40149.31</v>
      </c>
      <c r="L21" s="89">
        <f>'[1]117RD'!F81</f>
        <v>7094.6500000000005</v>
      </c>
      <c r="M21" s="45">
        <f>'[1]117RD'!G81</f>
        <v>7094.6500000000005</v>
      </c>
      <c r="N21" s="45">
        <f>L21-M21</f>
        <v>0</v>
      </c>
      <c r="O21" s="45">
        <f>M21+N21</f>
        <v>7094.6500000000005</v>
      </c>
      <c r="P21" s="101">
        <f>-'[1]117RD'!I81</f>
        <v>0</v>
      </c>
      <c r="Q21" s="45">
        <f>H21+M21</f>
        <v>102768.54</v>
      </c>
      <c r="R21" s="46">
        <f>I21+N21+P21</f>
        <v>7176.7999999999993</v>
      </c>
    </row>
    <row r="22" spans="1:19" x14ac:dyDescent="0.2">
      <c r="A22" s="51"/>
      <c r="B22" s="52"/>
      <c r="C22" s="53">
        <v>118</v>
      </c>
      <c r="D22" s="37" t="s">
        <v>79</v>
      </c>
      <c r="E22" s="37">
        <v>1200000000</v>
      </c>
      <c r="F22" s="37">
        <v>0</v>
      </c>
      <c r="G22" s="103">
        <v>723189</v>
      </c>
      <c r="H22" s="151">
        <f>'[1]118'!F146</f>
        <v>421834.51000000013</v>
      </c>
      <c r="I22" s="45">
        <f>'[1]118'!G146</f>
        <v>125102.20999999998</v>
      </c>
      <c r="J22" s="152">
        <f>SUM(H22:I22)</f>
        <v>546936.72000000009</v>
      </c>
      <c r="K22" s="153">
        <f>G22-J22</f>
        <v>176252.27999999991</v>
      </c>
      <c r="L22" s="89">
        <f>'[1]118RD'!F135</f>
        <v>125394.73999999995</v>
      </c>
      <c r="M22" s="45">
        <f>'[1]118RD'!G135</f>
        <v>124214.67</v>
      </c>
      <c r="N22" s="45">
        <f>L22-M22</f>
        <v>1180.0699999999488</v>
      </c>
      <c r="O22" s="45">
        <f>M22+N22</f>
        <v>125394.73999999995</v>
      </c>
      <c r="P22" s="101">
        <f>-'[1]118RD'!$I$135</f>
        <v>-41.92</v>
      </c>
      <c r="Q22" s="45">
        <f>H22+M22</f>
        <v>546049.18000000017</v>
      </c>
      <c r="R22" s="46">
        <f>I22+N22+P22</f>
        <v>126240.35999999993</v>
      </c>
    </row>
    <row r="23" spans="1:19" x14ac:dyDescent="0.2">
      <c r="A23" s="51"/>
      <c r="B23" s="52"/>
      <c r="C23" s="53"/>
      <c r="D23" s="37"/>
      <c r="E23" s="37"/>
      <c r="F23" s="37"/>
      <c r="G23" s="103"/>
      <c r="H23" s="154"/>
      <c r="I23" s="106"/>
      <c r="J23" s="155"/>
      <c r="K23" s="156"/>
      <c r="L23" s="157"/>
      <c r="M23" s="106"/>
      <c r="N23" s="106"/>
      <c r="O23" s="106"/>
      <c r="P23" s="158"/>
      <c r="Q23" s="106"/>
      <c r="R23" s="105"/>
    </row>
    <row r="24" spans="1:19" s="164" customFormat="1" x14ac:dyDescent="0.2">
      <c r="A24" s="63"/>
      <c r="B24" s="64"/>
      <c r="C24" s="65"/>
      <c r="D24" s="159" t="s">
        <v>30</v>
      </c>
      <c r="E24" s="160">
        <f t="shared" ref="E24:R24" si="1">SUM(E19:E23)</f>
        <v>15200000000</v>
      </c>
      <c r="F24" s="161">
        <f t="shared" si="1"/>
        <v>0</v>
      </c>
      <c r="G24" s="162">
        <f t="shared" si="1"/>
        <v>26126189</v>
      </c>
      <c r="H24" s="163">
        <f t="shared" si="1"/>
        <v>22634108.080000002</v>
      </c>
      <c r="I24" s="117">
        <f t="shared" si="1"/>
        <v>1325081.4200000002</v>
      </c>
      <c r="J24" s="164">
        <f t="shared" si="1"/>
        <v>23959189.500000004</v>
      </c>
      <c r="K24" s="125">
        <f t="shared" si="1"/>
        <v>2166999.4999999981</v>
      </c>
      <c r="L24" s="165">
        <f t="shared" si="1"/>
        <v>1728283.94</v>
      </c>
      <c r="M24" s="117">
        <f>SUM(M19:M23)</f>
        <v>1634899.42</v>
      </c>
      <c r="N24" s="117">
        <f t="shared" si="1"/>
        <v>93384.520000000019</v>
      </c>
      <c r="O24" s="117">
        <f t="shared" si="1"/>
        <v>1728283.94</v>
      </c>
      <c r="P24" s="120">
        <f t="shared" si="1"/>
        <v>-41.92</v>
      </c>
      <c r="Q24" s="117">
        <f t="shared" si="1"/>
        <v>24269007.5</v>
      </c>
      <c r="R24" s="166">
        <f t="shared" si="1"/>
        <v>1418424.02</v>
      </c>
      <c r="S24" s="73"/>
    </row>
    <row r="25" spans="1:19" x14ac:dyDescent="0.2">
      <c r="A25" s="51"/>
      <c r="B25" s="52"/>
      <c r="C25" s="53"/>
      <c r="D25" s="37"/>
      <c r="E25" s="37"/>
      <c r="F25" s="37"/>
      <c r="G25" s="103"/>
      <c r="H25" s="148"/>
      <c r="I25" s="37"/>
      <c r="J25" s="103"/>
      <c r="K25" s="149"/>
      <c r="L25" s="48"/>
      <c r="M25" s="37"/>
      <c r="N25" s="37"/>
      <c r="O25" s="37"/>
      <c r="P25" s="150"/>
      <c r="Q25" s="37"/>
      <c r="R25" s="38"/>
    </row>
    <row r="26" spans="1:19" x14ac:dyDescent="0.2">
      <c r="A26" s="51"/>
      <c r="B26" s="52" t="s">
        <v>31</v>
      </c>
      <c r="C26" s="53"/>
      <c r="D26" s="55" t="s">
        <v>80</v>
      </c>
      <c r="E26" s="55"/>
      <c r="F26" s="55"/>
      <c r="G26" s="136"/>
      <c r="H26" s="148"/>
      <c r="I26" s="37"/>
      <c r="J26" s="103"/>
      <c r="K26" s="149"/>
      <c r="L26" s="48"/>
      <c r="M26" s="37"/>
      <c r="N26" s="37"/>
      <c r="O26" s="37"/>
      <c r="P26" s="150"/>
      <c r="Q26" s="37"/>
      <c r="R26" s="38"/>
    </row>
    <row r="27" spans="1:19" x14ac:dyDescent="0.2">
      <c r="A27" s="51"/>
      <c r="B27" s="52"/>
      <c r="C27" s="53"/>
      <c r="D27" s="37"/>
      <c r="E27" s="37"/>
      <c r="F27" s="37"/>
      <c r="G27" s="103"/>
      <c r="H27" s="148"/>
      <c r="I27" s="37"/>
      <c r="J27" s="103"/>
      <c r="K27" s="149"/>
      <c r="L27" s="48"/>
      <c r="M27" s="37"/>
      <c r="N27" s="37"/>
      <c r="O27" s="37"/>
      <c r="P27" s="150"/>
      <c r="Q27" s="37"/>
      <c r="R27" s="38"/>
    </row>
    <row r="28" spans="1:19" x14ac:dyDescent="0.2">
      <c r="A28" s="51"/>
      <c r="B28" s="52"/>
      <c r="C28" s="53">
        <v>125</v>
      </c>
      <c r="D28" s="37" t="s">
        <v>81</v>
      </c>
      <c r="E28" s="37">
        <v>750000000</v>
      </c>
      <c r="F28" s="37">
        <v>0</v>
      </c>
      <c r="G28" s="103">
        <v>1605000</v>
      </c>
      <c r="H28" s="151">
        <f>'[1]125'!F31</f>
        <v>287872.82</v>
      </c>
      <c r="I28" s="45">
        <f>'[1]125'!G31</f>
        <v>1315000</v>
      </c>
      <c r="J28" s="167">
        <f>SUM(H28:I28)</f>
        <v>1602872.82</v>
      </c>
      <c r="K28" s="153">
        <f>G28-J28</f>
        <v>2127.1799999999348</v>
      </c>
      <c r="L28" s="89">
        <f>'[1]125RD'!F27</f>
        <v>7641108.1600000001</v>
      </c>
      <c r="M28" s="45">
        <f>'[1]125RD'!G27</f>
        <v>636387.6</v>
      </c>
      <c r="N28" s="45">
        <f>L28-M28</f>
        <v>7004720.5600000005</v>
      </c>
      <c r="O28" s="45">
        <f>M28+N28</f>
        <v>7641108.1600000001</v>
      </c>
      <c r="P28" s="101">
        <f>-'[1]125RD'!I27</f>
        <v>0</v>
      </c>
      <c r="Q28" s="45">
        <f>H28+M28</f>
        <v>924260.41999999993</v>
      </c>
      <c r="R28" s="46">
        <f>I28+N28+P28</f>
        <v>8319720.5600000005</v>
      </c>
    </row>
    <row r="29" spans="1:19" x14ac:dyDescent="0.2">
      <c r="A29" s="51"/>
      <c r="B29" s="52"/>
      <c r="C29" s="53">
        <v>126</v>
      </c>
      <c r="D29" s="37" t="s">
        <v>82</v>
      </c>
      <c r="E29" s="37">
        <v>0</v>
      </c>
      <c r="F29" s="37">
        <v>0</v>
      </c>
      <c r="G29" s="103">
        <v>1150000</v>
      </c>
      <c r="H29" s="151">
        <f>'[1]126'!F28</f>
        <v>792018.22</v>
      </c>
      <c r="I29" s="45">
        <f>'[1]126'!G28</f>
        <v>0</v>
      </c>
      <c r="J29" s="167">
        <f>SUM(H29:I29)</f>
        <v>792018.22</v>
      </c>
      <c r="K29" s="153">
        <f>G29-J29</f>
        <v>357981.78</v>
      </c>
      <c r="L29" s="89">
        <f>'[1]126RD'!F28</f>
        <v>0</v>
      </c>
      <c r="M29" s="45">
        <f>'[1]126RD'!G28</f>
        <v>0</v>
      </c>
      <c r="N29" s="45">
        <f>L29-M29</f>
        <v>0</v>
      </c>
      <c r="O29" s="45">
        <f>M29+N29</f>
        <v>0</v>
      </c>
      <c r="P29" s="101">
        <f>-'[1]126RD'!I28</f>
        <v>0</v>
      </c>
      <c r="Q29" s="45">
        <f>H29+M29</f>
        <v>792018.22</v>
      </c>
      <c r="R29" s="46">
        <f>I29+N29+P29</f>
        <v>0</v>
      </c>
    </row>
    <row r="30" spans="1:19" x14ac:dyDescent="0.2">
      <c r="A30" s="51"/>
      <c r="B30" s="52"/>
      <c r="C30" s="53"/>
      <c r="D30" s="37"/>
      <c r="E30" s="37"/>
      <c r="F30" s="37"/>
      <c r="G30" s="103"/>
      <c r="H30" s="154"/>
      <c r="I30" s="106"/>
      <c r="J30" s="106"/>
      <c r="K30" s="156"/>
      <c r="L30" s="157"/>
      <c r="M30" s="106"/>
      <c r="N30" s="106"/>
      <c r="O30" s="106"/>
      <c r="P30" s="158"/>
      <c r="Q30" s="106"/>
      <c r="R30" s="105"/>
    </row>
    <row r="31" spans="1:19" s="164" customFormat="1" x14ac:dyDescent="0.2">
      <c r="A31" s="63"/>
      <c r="B31" s="64"/>
      <c r="C31" s="65"/>
      <c r="D31" s="159" t="s">
        <v>34</v>
      </c>
      <c r="E31" s="160">
        <f>SUM(E26:E30)</f>
        <v>750000000</v>
      </c>
      <c r="F31" s="161">
        <f>SUM(F26:F30)</f>
        <v>0</v>
      </c>
      <c r="G31" s="162">
        <f>SUM(G26:G30)</f>
        <v>2755000</v>
      </c>
      <c r="H31" s="163">
        <f>SUM(H26:H30)</f>
        <v>1079891.04</v>
      </c>
      <c r="I31" s="117">
        <f t="shared" ref="I31:R31" si="2">SUM(I26:I30)</f>
        <v>1315000</v>
      </c>
      <c r="J31" s="117">
        <f>SUM(J26:J30)</f>
        <v>2394891.04</v>
      </c>
      <c r="K31" s="164">
        <f>SUM(K26:K30)</f>
        <v>360108.95999999996</v>
      </c>
      <c r="L31" s="165">
        <f t="shared" si="2"/>
        <v>7641108.1600000001</v>
      </c>
      <c r="M31" s="117">
        <f t="shared" si="2"/>
        <v>636387.6</v>
      </c>
      <c r="N31" s="117">
        <f t="shared" si="2"/>
        <v>7004720.5600000005</v>
      </c>
      <c r="O31" s="117">
        <f t="shared" si="2"/>
        <v>7641108.1600000001</v>
      </c>
      <c r="P31" s="120">
        <f t="shared" si="2"/>
        <v>0</v>
      </c>
      <c r="Q31" s="117">
        <f t="shared" si="2"/>
        <v>1716278.64</v>
      </c>
      <c r="R31" s="118">
        <f t="shared" si="2"/>
        <v>8319720.5600000005</v>
      </c>
      <c r="S31" s="73"/>
    </row>
    <row r="32" spans="1:19" x14ac:dyDescent="0.2">
      <c r="A32" s="51"/>
      <c r="B32" s="52"/>
      <c r="C32" s="53"/>
      <c r="D32" s="37"/>
      <c r="E32" s="37"/>
      <c r="F32" s="37"/>
      <c r="G32" s="103"/>
      <c r="H32" s="148"/>
      <c r="I32" s="37"/>
      <c r="J32" s="103"/>
      <c r="K32" s="149"/>
      <c r="L32" s="48"/>
      <c r="M32" s="37"/>
      <c r="N32" s="37"/>
      <c r="O32" s="37"/>
      <c r="P32" s="150"/>
      <c r="Q32" s="37"/>
      <c r="R32" s="38"/>
    </row>
    <row r="33" spans="1:19" x14ac:dyDescent="0.2">
      <c r="A33" s="51"/>
      <c r="B33" s="52" t="s">
        <v>35</v>
      </c>
      <c r="C33" s="53"/>
      <c r="D33" s="55" t="s">
        <v>83</v>
      </c>
      <c r="E33" s="55"/>
      <c r="F33" s="55"/>
      <c r="G33" s="136"/>
      <c r="H33" s="148"/>
      <c r="I33" s="37"/>
      <c r="J33" s="103"/>
      <c r="K33" s="149"/>
      <c r="L33" s="48"/>
      <c r="M33" s="37"/>
      <c r="N33" s="37"/>
      <c r="O33" s="37"/>
      <c r="P33" s="150"/>
      <c r="Q33" s="37"/>
      <c r="R33" s="38"/>
    </row>
    <row r="34" spans="1:19" x14ac:dyDescent="0.2">
      <c r="A34" s="51"/>
      <c r="B34" s="52"/>
      <c r="C34" s="53"/>
      <c r="D34" s="37"/>
      <c r="E34" s="37"/>
      <c r="F34" s="37"/>
      <c r="G34" s="103"/>
      <c r="H34" s="148"/>
      <c r="I34" s="37"/>
      <c r="J34" s="103"/>
      <c r="K34" s="149"/>
      <c r="L34" s="89"/>
      <c r="M34" s="37"/>
      <c r="N34" s="37"/>
      <c r="O34" s="37"/>
      <c r="P34" s="150"/>
      <c r="Q34" s="37"/>
      <c r="R34" s="38"/>
    </row>
    <row r="35" spans="1:19" x14ac:dyDescent="0.2">
      <c r="A35" s="51"/>
      <c r="B35" s="52"/>
      <c r="C35" s="53">
        <v>130</v>
      </c>
      <c r="D35" s="37" t="s">
        <v>84</v>
      </c>
      <c r="E35" s="37">
        <v>800000000</v>
      </c>
      <c r="F35" s="37">
        <v>0</v>
      </c>
      <c r="G35" s="103">
        <v>162000</v>
      </c>
      <c r="H35" s="151">
        <f>'[1]130'!F37</f>
        <v>49854.8</v>
      </c>
      <c r="I35" s="45">
        <f>'[1]130'!G37</f>
        <v>111702.70000000001</v>
      </c>
      <c r="J35" s="152">
        <f>SUM(H35:I35)</f>
        <v>161557.5</v>
      </c>
      <c r="K35" s="153">
        <f>G35-J35</f>
        <v>442.5</v>
      </c>
      <c r="L35" s="89">
        <f>'[1]130RD'!F36</f>
        <v>130086.65</v>
      </c>
      <c r="M35" s="45">
        <f>'[1]130RD'!G36</f>
        <v>89159.74</v>
      </c>
      <c r="N35" s="45">
        <f>L35-M35</f>
        <v>40926.909999999989</v>
      </c>
      <c r="O35" s="45">
        <f>M35+N35</f>
        <v>130086.65</v>
      </c>
      <c r="P35" s="101">
        <f>-'[1]130RD'!I36</f>
        <v>-22053.16</v>
      </c>
      <c r="Q35" s="45">
        <f>H35+M35</f>
        <v>139014.54</v>
      </c>
      <c r="R35" s="46">
        <f>I35+N35+P35</f>
        <v>130576.44999999998</v>
      </c>
    </row>
    <row r="36" spans="1:19" x14ac:dyDescent="0.2">
      <c r="A36" s="51"/>
      <c r="B36" s="52"/>
      <c r="C36" s="53"/>
      <c r="D36" s="37" t="s">
        <v>85</v>
      </c>
      <c r="E36" s="37"/>
      <c r="F36" s="37"/>
      <c r="G36" s="103"/>
      <c r="H36" s="148"/>
      <c r="I36" s="37"/>
      <c r="J36" s="103"/>
      <c r="K36" s="149"/>
      <c r="L36" s="48"/>
      <c r="M36" s="37"/>
      <c r="N36" s="37"/>
      <c r="O36" s="37"/>
      <c r="P36" s="150"/>
      <c r="Q36" s="37"/>
      <c r="R36" s="38"/>
    </row>
    <row r="37" spans="1:19" x14ac:dyDescent="0.2">
      <c r="A37" s="51"/>
      <c r="B37" s="52"/>
      <c r="C37" s="53"/>
      <c r="D37" s="37" t="s">
        <v>86</v>
      </c>
      <c r="E37" s="37"/>
      <c r="F37" s="37"/>
      <c r="G37" s="103"/>
      <c r="H37" s="148"/>
      <c r="I37" s="37"/>
      <c r="J37" s="103"/>
      <c r="K37" s="149"/>
      <c r="L37" s="48"/>
      <c r="M37" s="37"/>
      <c r="N37" s="37"/>
      <c r="O37" s="37"/>
      <c r="P37" s="150"/>
      <c r="Q37" s="37"/>
      <c r="R37" s="38"/>
    </row>
    <row r="38" spans="1:19" x14ac:dyDescent="0.2">
      <c r="A38" s="51"/>
      <c r="B38" s="52"/>
      <c r="C38" s="53">
        <v>131</v>
      </c>
      <c r="D38" s="168" t="s">
        <v>87</v>
      </c>
      <c r="E38" s="37">
        <v>800000000</v>
      </c>
      <c r="F38" s="37">
        <v>0</v>
      </c>
      <c r="G38" s="103">
        <v>59500</v>
      </c>
      <c r="H38" s="151">
        <f>'[1]131'!F33</f>
        <v>43749.64</v>
      </c>
      <c r="I38" s="45">
        <f>'[1]131'!G33</f>
        <v>15475.36</v>
      </c>
      <c r="J38" s="152">
        <f>SUM(H38:I38)</f>
        <v>59225</v>
      </c>
      <c r="K38" s="153">
        <f>G38-J38</f>
        <v>275</v>
      </c>
      <c r="L38" s="89">
        <f>'[1]131RD'!F29</f>
        <v>15474.949999999999</v>
      </c>
      <c r="M38" s="45">
        <f>'[1]131RD'!G29</f>
        <v>10474.32</v>
      </c>
      <c r="N38" s="45">
        <f>L38-M38</f>
        <v>5000.6299999999992</v>
      </c>
      <c r="O38" s="45">
        <f>M38+N38</f>
        <v>15474.949999999999</v>
      </c>
      <c r="P38" s="101">
        <f>-'[1]131RD'!I29</f>
        <v>-5000.63</v>
      </c>
      <c r="Q38" s="45">
        <f>H38+M38</f>
        <v>54223.96</v>
      </c>
      <c r="R38" s="46">
        <f>I38+N38+P38</f>
        <v>15475.359999999997</v>
      </c>
    </row>
    <row r="39" spans="1:19" x14ac:dyDescent="0.2">
      <c r="A39" s="51"/>
      <c r="B39" s="52"/>
      <c r="C39" s="53"/>
      <c r="D39" s="168" t="s">
        <v>88</v>
      </c>
      <c r="E39" s="37"/>
      <c r="F39" s="37"/>
      <c r="G39" s="103"/>
      <c r="H39" s="148"/>
      <c r="I39" s="37"/>
      <c r="J39" s="103"/>
      <c r="K39" s="149"/>
      <c r="L39" s="48"/>
      <c r="M39" s="37"/>
      <c r="N39" s="37"/>
      <c r="O39" s="37"/>
      <c r="P39" s="150"/>
      <c r="Q39" s="37"/>
      <c r="R39" s="38"/>
    </row>
    <row r="40" spans="1:19" x14ac:dyDescent="0.2">
      <c r="A40" s="51"/>
      <c r="B40" s="52"/>
      <c r="C40" s="53">
        <v>132</v>
      </c>
      <c r="D40" s="37" t="s">
        <v>89</v>
      </c>
      <c r="E40" s="37">
        <v>2300000000</v>
      </c>
      <c r="F40" s="37">
        <v>0</v>
      </c>
      <c r="G40" s="103">
        <v>4157000</v>
      </c>
      <c r="H40" s="151">
        <f>'[1]132'!F37</f>
        <v>3928367.82</v>
      </c>
      <c r="I40" s="45">
        <f>'[1]132'!G37</f>
        <v>0</v>
      </c>
      <c r="J40" s="152">
        <f>SUM(H40:I40)</f>
        <v>3928367.82</v>
      </c>
      <c r="K40" s="153">
        <f>G40-J40</f>
        <v>228632.18000000017</v>
      </c>
      <c r="L40" s="89">
        <f>'[1]132RD'!F47</f>
        <v>851442.25999999989</v>
      </c>
      <c r="M40" s="45">
        <f>'[1]132RD'!G47</f>
        <v>690290.32</v>
      </c>
      <c r="N40" s="45">
        <f>L40-M40</f>
        <v>161151.93999999994</v>
      </c>
      <c r="O40" s="45">
        <f>M40+N40</f>
        <v>851442.25999999989</v>
      </c>
      <c r="P40" s="101">
        <f>-'[1]132RD'!I47</f>
        <v>-1551.94</v>
      </c>
      <c r="Q40" s="45">
        <f>H40+M40</f>
        <v>4618658.1399999997</v>
      </c>
      <c r="R40" s="46">
        <f>I40+N40+P40</f>
        <v>159599.99999999994</v>
      </c>
    </row>
    <row r="41" spans="1:19" x14ac:dyDescent="0.2">
      <c r="A41" s="51"/>
      <c r="B41" s="52"/>
      <c r="C41" s="53">
        <v>133</v>
      </c>
      <c r="D41" s="37" t="s">
        <v>90</v>
      </c>
      <c r="E41" s="37">
        <v>850000000</v>
      </c>
      <c r="F41" s="37">
        <v>0</v>
      </c>
      <c r="G41" s="103">
        <v>697281</v>
      </c>
      <c r="H41" s="151">
        <f>'[1]133'!F117</f>
        <v>292714.57999999996</v>
      </c>
      <c r="I41" s="45">
        <f>'[1]133'!G117</f>
        <v>316167.49</v>
      </c>
      <c r="J41" s="152">
        <f>SUM(H41:I41)</f>
        <v>608882.06999999995</v>
      </c>
      <c r="K41" s="153">
        <f>G41-J41</f>
        <v>88398.930000000051</v>
      </c>
      <c r="L41" s="89">
        <f>'[1]133RD'!F119</f>
        <v>564673.87</v>
      </c>
      <c r="M41" s="45">
        <f>'[1]133RD'!G119</f>
        <v>442100.79</v>
      </c>
      <c r="N41" s="45">
        <f>L41-M41</f>
        <v>122573.08000000002</v>
      </c>
      <c r="O41" s="45">
        <f>M41+N41</f>
        <v>564673.87</v>
      </c>
      <c r="P41" s="101">
        <f>-'[1]133RD'!I119</f>
        <v>-99855.98</v>
      </c>
      <c r="Q41" s="45">
        <f>H41+M41</f>
        <v>734815.36999999988</v>
      </c>
      <c r="R41" s="46">
        <f>I41+N41+P41</f>
        <v>338884.59</v>
      </c>
    </row>
    <row r="42" spans="1:19" x14ac:dyDescent="0.2">
      <c r="A42" s="51"/>
      <c r="B42" s="52"/>
      <c r="C42" s="53"/>
      <c r="D42" s="37" t="s">
        <v>91</v>
      </c>
      <c r="E42" s="37"/>
      <c r="F42" s="37"/>
      <c r="G42" s="103"/>
      <c r="H42" s="148"/>
      <c r="I42" s="37"/>
      <c r="J42" s="103"/>
      <c r="K42" s="149"/>
      <c r="L42" s="48"/>
      <c r="M42" s="37"/>
      <c r="N42" s="37"/>
      <c r="O42" s="37"/>
      <c r="P42" s="150"/>
      <c r="Q42" s="37"/>
      <c r="R42" s="38"/>
    </row>
    <row r="43" spans="1:19" x14ac:dyDescent="0.2">
      <c r="A43" s="51"/>
      <c r="B43" s="52"/>
      <c r="C43" s="53"/>
      <c r="D43" s="37" t="s">
        <v>92</v>
      </c>
      <c r="E43" s="37"/>
      <c r="F43" s="37"/>
      <c r="G43" s="103"/>
      <c r="H43" s="148"/>
      <c r="I43" s="37"/>
      <c r="J43" s="103"/>
      <c r="K43" s="149"/>
      <c r="L43" s="48"/>
      <c r="M43" s="37"/>
      <c r="N43" s="37"/>
      <c r="O43" s="37"/>
      <c r="P43" s="150"/>
      <c r="Q43" s="37"/>
      <c r="R43" s="38"/>
    </row>
    <row r="44" spans="1:19" x14ac:dyDescent="0.2">
      <c r="A44" s="51"/>
      <c r="B44" s="52"/>
      <c r="C44" s="53"/>
      <c r="D44" s="37" t="s">
        <v>93</v>
      </c>
      <c r="E44" s="37"/>
      <c r="F44" s="37"/>
      <c r="G44" s="103"/>
      <c r="H44" s="148"/>
      <c r="I44" s="37"/>
      <c r="J44" s="103"/>
      <c r="K44" s="149"/>
      <c r="L44" s="48"/>
      <c r="M44" s="37"/>
      <c r="N44" s="37"/>
      <c r="O44" s="37"/>
      <c r="P44" s="150"/>
      <c r="Q44" s="37"/>
      <c r="R44" s="38"/>
    </row>
    <row r="45" spans="1:19" x14ac:dyDescent="0.2">
      <c r="A45" s="51"/>
      <c r="B45" s="52"/>
      <c r="C45" s="53"/>
      <c r="D45" s="37" t="s">
        <v>94</v>
      </c>
      <c r="E45" s="37"/>
      <c r="F45" s="37"/>
      <c r="G45" s="103"/>
      <c r="H45" s="148"/>
      <c r="I45" s="37"/>
      <c r="J45" s="103"/>
      <c r="K45" s="149"/>
      <c r="L45" s="48"/>
      <c r="M45" s="37"/>
      <c r="N45" s="37"/>
      <c r="O45" s="37"/>
      <c r="P45" s="150"/>
      <c r="Q45" s="37"/>
      <c r="R45" s="38"/>
    </row>
    <row r="46" spans="1:19" x14ac:dyDescent="0.2">
      <c r="A46" s="51"/>
      <c r="B46" s="52"/>
      <c r="C46" s="53"/>
      <c r="D46" s="37" t="s">
        <v>95</v>
      </c>
      <c r="E46" s="37"/>
      <c r="F46" s="37"/>
      <c r="G46" s="103"/>
      <c r="H46" s="148"/>
      <c r="I46" s="37"/>
      <c r="J46" s="103"/>
      <c r="K46" s="149"/>
      <c r="L46" s="48"/>
      <c r="M46" s="37"/>
      <c r="N46" s="37"/>
      <c r="O46" s="37"/>
      <c r="P46" s="150"/>
      <c r="Q46" s="37"/>
      <c r="R46" s="38"/>
    </row>
    <row r="47" spans="1:19" x14ac:dyDescent="0.2">
      <c r="A47" s="51"/>
      <c r="B47" s="52"/>
      <c r="C47" s="53">
        <v>134</v>
      </c>
      <c r="D47" s="37" t="s">
        <v>96</v>
      </c>
      <c r="E47" s="37">
        <v>300000000</v>
      </c>
      <c r="F47" s="37">
        <v>0</v>
      </c>
      <c r="G47" s="103">
        <v>613500</v>
      </c>
      <c r="H47" s="151">
        <f>'[1]134'!F81</f>
        <v>296984.64</v>
      </c>
      <c r="I47" s="45">
        <f>'[1]134'!G81</f>
        <v>206281.52999999997</v>
      </c>
      <c r="J47" s="152">
        <f>SUM(H47:I47)</f>
        <v>503266.17</v>
      </c>
      <c r="K47" s="153">
        <f>G47-J47</f>
        <v>110233.83000000002</v>
      </c>
      <c r="L47" s="89">
        <f>'[1]134RD'!F64</f>
        <v>173389.83</v>
      </c>
      <c r="M47" s="45">
        <f>'[1]134RD'!G64</f>
        <v>143776.81</v>
      </c>
      <c r="N47" s="45">
        <f>L47-M47</f>
        <v>29613.01999999999</v>
      </c>
      <c r="O47" s="45">
        <f>M47+N47</f>
        <v>173389.83</v>
      </c>
      <c r="P47" s="101">
        <f>-'[1]134RD'!I64</f>
        <v>-29613.019999999997</v>
      </c>
      <c r="Q47" s="45">
        <f>H47+M47</f>
        <v>440761.45</v>
      </c>
      <c r="R47" s="46">
        <f>I47+N47+P47</f>
        <v>206281.52999999997</v>
      </c>
      <c r="S47" s="103"/>
    </row>
    <row r="48" spans="1:19" x14ac:dyDescent="0.2">
      <c r="A48" s="51"/>
      <c r="B48" s="52"/>
      <c r="C48" s="53"/>
      <c r="D48" s="37" t="s">
        <v>97</v>
      </c>
      <c r="E48" s="37"/>
      <c r="F48" s="37"/>
      <c r="G48" s="103"/>
      <c r="H48" s="148"/>
      <c r="I48" s="37"/>
      <c r="J48" s="103"/>
      <c r="K48" s="149"/>
      <c r="L48" s="48"/>
      <c r="M48" s="37"/>
      <c r="N48" s="37"/>
      <c r="O48" s="37"/>
      <c r="P48" s="150"/>
      <c r="Q48" s="37"/>
      <c r="R48" s="38"/>
      <c r="S48" s="103"/>
    </row>
    <row r="49" spans="1:18" x14ac:dyDescent="0.2">
      <c r="A49" s="51"/>
      <c r="B49" s="52"/>
      <c r="C49" s="53">
        <v>135</v>
      </c>
      <c r="D49" s="169" t="s">
        <v>98</v>
      </c>
      <c r="E49" s="37">
        <v>500000000</v>
      </c>
      <c r="F49" s="37">
        <v>0</v>
      </c>
      <c r="G49" s="103">
        <v>375251</v>
      </c>
      <c r="H49" s="151">
        <f>'[1]135'!F65</f>
        <v>87545.900000000009</v>
      </c>
      <c r="I49" s="45">
        <f>'[1]135'!G65</f>
        <v>213400.86000000002</v>
      </c>
      <c r="J49" s="152">
        <f>SUM(H49:I49)</f>
        <v>300946.76</v>
      </c>
      <c r="K49" s="153">
        <f>G49-J49</f>
        <v>74304.239999999991</v>
      </c>
      <c r="L49" s="89">
        <f>'[1]135RD'!F59</f>
        <v>374565.35</v>
      </c>
      <c r="M49" s="45">
        <f>'[1]135RD'!G59</f>
        <v>116840.95</v>
      </c>
      <c r="N49" s="45">
        <f>L49-M49</f>
        <v>257724.39999999997</v>
      </c>
      <c r="O49" s="45">
        <f>M49+N49</f>
        <v>374565.35</v>
      </c>
      <c r="P49" s="101">
        <f>-'[1]135RD'!I59</f>
        <v>-3.16</v>
      </c>
      <c r="Q49" s="45">
        <f>H49+M49</f>
        <v>204386.85</v>
      </c>
      <c r="R49" s="46">
        <f>I49+N49+P49</f>
        <v>471122.10000000003</v>
      </c>
    </row>
    <row r="50" spans="1:18" x14ac:dyDescent="0.2">
      <c r="A50" s="51"/>
      <c r="B50" s="52"/>
      <c r="C50" s="53"/>
      <c r="D50" s="37" t="s">
        <v>99</v>
      </c>
      <c r="E50" s="37"/>
      <c r="F50" s="37"/>
      <c r="G50" s="103"/>
      <c r="H50" s="148"/>
      <c r="I50" s="37"/>
      <c r="J50" s="103"/>
      <c r="K50" s="149"/>
      <c r="L50" s="48"/>
      <c r="M50" s="37"/>
      <c r="N50" s="37"/>
      <c r="O50" s="37"/>
      <c r="P50" s="150"/>
      <c r="Q50" s="37"/>
      <c r="R50" s="38"/>
    </row>
    <row r="51" spans="1:18" x14ac:dyDescent="0.2">
      <c r="A51" s="51"/>
      <c r="B51" s="52"/>
      <c r="C51" s="53">
        <v>136</v>
      </c>
      <c r="D51" s="169" t="s">
        <v>100</v>
      </c>
      <c r="E51" s="37">
        <v>150000000</v>
      </c>
      <c r="F51" s="37">
        <v>0</v>
      </c>
      <c r="G51" s="103">
        <v>276800</v>
      </c>
      <c r="H51" s="151">
        <f>'[1]136'!F151</f>
        <v>143807.33000000002</v>
      </c>
      <c r="I51" s="45">
        <f>'[1]136'!G151</f>
        <v>110440.56999999999</v>
      </c>
      <c r="J51" s="152">
        <f>SUM(H51:I51)</f>
        <v>254247.90000000002</v>
      </c>
      <c r="K51" s="153">
        <f>G51-J51</f>
        <v>22552.099999999977</v>
      </c>
      <c r="L51" s="89">
        <f>'[1]136RD'!F75</f>
        <v>64894.97</v>
      </c>
      <c r="M51" s="45">
        <f>'[1]136RD'!G75</f>
        <v>62894.97</v>
      </c>
      <c r="N51" s="45">
        <f>L51-M51</f>
        <v>2000</v>
      </c>
      <c r="O51" s="45">
        <f>M51+N51</f>
        <v>64894.97</v>
      </c>
      <c r="P51" s="101">
        <f>-'[1]136RD'!I75</f>
        <v>-2000</v>
      </c>
      <c r="Q51" s="45">
        <f>H51+M51</f>
        <v>206702.30000000002</v>
      </c>
      <c r="R51" s="46">
        <f>I51+N51+P51</f>
        <v>110440.56999999999</v>
      </c>
    </row>
    <row r="52" spans="1:18" x14ac:dyDescent="0.2">
      <c r="A52" s="51"/>
      <c r="B52" s="52"/>
      <c r="C52" s="53"/>
      <c r="D52" s="169" t="s">
        <v>101</v>
      </c>
      <c r="E52" s="37"/>
      <c r="F52" s="37"/>
      <c r="G52" s="103"/>
      <c r="H52" s="148"/>
      <c r="I52" s="37"/>
      <c r="J52" s="103"/>
      <c r="K52" s="149"/>
      <c r="L52" s="48"/>
      <c r="M52" s="37"/>
      <c r="N52" s="37"/>
      <c r="O52" s="37"/>
      <c r="P52" s="150"/>
      <c r="Q52" s="37"/>
      <c r="R52" s="38"/>
    </row>
    <row r="53" spans="1:18" x14ac:dyDescent="0.2">
      <c r="A53" s="51"/>
      <c r="B53" s="52"/>
      <c r="C53" s="53"/>
      <c r="D53" s="169" t="s">
        <v>102</v>
      </c>
      <c r="E53" s="37"/>
      <c r="F53" s="37"/>
      <c r="G53" s="103"/>
      <c r="H53" s="148"/>
      <c r="I53" s="37"/>
      <c r="J53" s="103"/>
      <c r="K53" s="149"/>
      <c r="L53" s="48"/>
      <c r="M53" s="37"/>
      <c r="N53" s="37"/>
      <c r="O53" s="37"/>
      <c r="P53" s="150"/>
      <c r="Q53" s="37"/>
      <c r="R53" s="38"/>
    </row>
    <row r="54" spans="1:18" x14ac:dyDescent="0.2">
      <c r="A54" s="51"/>
      <c r="B54" s="52"/>
      <c r="C54" s="53"/>
      <c r="D54" s="169" t="s">
        <v>103</v>
      </c>
      <c r="E54" s="37"/>
      <c r="F54" s="37"/>
      <c r="G54" s="103"/>
      <c r="H54" s="148"/>
      <c r="I54" s="37"/>
      <c r="J54" s="103"/>
      <c r="K54" s="149"/>
      <c r="L54" s="48"/>
      <c r="M54" s="37"/>
      <c r="N54" s="37"/>
      <c r="O54" s="37"/>
      <c r="P54" s="150"/>
      <c r="Q54" s="37"/>
      <c r="R54" s="38"/>
    </row>
    <row r="55" spans="1:18" x14ac:dyDescent="0.2">
      <c r="A55" s="51"/>
      <c r="B55" s="52"/>
      <c r="C55" s="53">
        <v>137</v>
      </c>
      <c r="D55" s="37" t="s">
        <v>104</v>
      </c>
      <c r="E55" s="37">
        <v>300000000</v>
      </c>
      <c r="F55" s="37">
        <v>0</v>
      </c>
      <c r="G55" s="103">
        <v>375000</v>
      </c>
      <c r="H55" s="151">
        <f>'[1]137'!F143</f>
        <v>295458.67000000004</v>
      </c>
      <c r="I55" s="45">
        <f>'[1]137'!G143</f>
        <v>66905.659999999989</v>
      </c>
      <c r="J55" s="152">
        <f>SUM(H55:I55)</f>
        <v>362364.33</v>
      </c>
      <c r="K55" s="153">
        <f>G55-J55</f>
        <v>12635.669999999984</v>
      </c>
      <c r="L55" s="89">
        <f>'[1]137RD'!F122</f>
        <v>120968.16</v>
      </c>
      <c r="M55" s="45">
        <f>'[1]137RD'!G122</f>
        <v>79397.299999999988</v>
      </c>
      <c r="N55" s="45">
        <f>L55-M55</f>
        <v>41570.860000000015</v>
      </c>
      <c r="O55" s="45">
        <f>M55+N55</f>
        <v>120968.16</v>
      </c>
      <c r="P55" s="101">
        <f>-'[1]137RD'!I122</f>
        <v>-41539.5</v>
      </c>
      <c r="Q55" s="45">
        <f>H55+M55</f>
        <v>374855.97000000003</v>
      </c>
      <c r="R55" s="46">
        <f>I55+N55+P55</f>
        <v>66937.02</v>
      </c>
    </row>
    <row r="56" spans="1:18" x14ac:dyDescent="0.2">
      <c r="A56" s="51"/>
      <c r="B56" s="52"/>
      <c r="C56" s="53"/>
      <c r="D56" s="37" t="s">
        <v>105</v>
      </c>
      <c r="E56" s="37"/>
      <c r="F56" s="37"/>
      <c r="G56" s="103"/>
      <c r="H56" s="148"/>
      <c r="I56" s="37"/>
      <c r="J56" s="103"/>
      <c r="K56" s="149"/>
      <c r="L56" s="48"/>
      <c r="M56" s="37"/>
      <c r="N56" s="37"/>
      <c r="O56" s="37"/>
      <c r="P56" s="150"/>
      <c r="Q56" s="37"/>
      <c r="R56" s="38"/>
    </row>
    <row r="57" spans="1:18" x14ac:dyDescent="0.2">
      <c r="A57" s="51"/>
      <c r="B57" s="52"/>
      <c r="C57" s="53"/>
      <c r="D57" s="37"/>
      <c r="E57" s="37"/>
      <c r="F57" s="37"/>
      <c r="G57" s="103"/>
      <c r="H57" s="148"/>
      <c r="I57" s="37"/>
      <c r="J57" s="103"/>
      <c r="K57" s="149"/>
      <c r="L57" s="48"/>
      <c r="M57" s="37"/>
      <c r="N57" s="37"/>
      <c r="O57" s="37"/>
      <c r="P57" s="150"/>
      <c r="Q57" s="37"/>
      <c r="R57" s="38"/>
    </row>
    <row r="58" spans="1:18" x14ac:dyDescent="0.2">
      <c r="A58" s="51"/>
      <c r="B58" s="52"/>
      <c r="C58" s="53"/>
      <c r="D58" s="37"/>
      <c r="E58" s="37"/>
      <c r="F58" s="37"/>
      <c r="G58" s="103"/>
      <c r="H58" s="148"/>
      <c r="I58" s="37"/>
      <c r="J58" s="103"/>
      <c r="K58" s="149"/>
      <c r="L58" s="48"/>
      <c r="M58" s="37"/>
      <c r="N58" s="37"/>
      <c r="O58" s="37"/>
      <c r="P58" s="150"/>
      <c r="Q58" s="37"/>
      <c r="R58" s="38"/>
    </row>
    <row r="59" spans="1:18" x14ac:dyDescent="0.2">
      <c r="A59" s="51"/>
      <c r="B59" s="52"/>
      <c r="C59" s="53"/>
      <c r="D59" s="37"/>
      <c r="E59" s="37"/>
      <c r="F59" s="37"/>
      <c r="G59" s="103"/>
      <c r="H59" s="148"/>
      <c r="I59" s="37"/>
      <c r="J59" s="103"/>
      <c r="K59" s="149"/>
      <c r="L59" s="48"/>
      <c r="M59" s="37"/>
      <c r="N59" s="37"/>
      <c r="O59" s="37"/>
      <c r="P59" s="150"/>
      <c r="Q59" s="37"/>
      <c r="R59" s="38"/>
    </row>
    <row r="60" spans="1:18" x14ac:dyDescent="0.2">
      <c r="A60" s="51"/>
      <c r="B60" s="52"/>
      <c r="C60" s="53"/>
      <c r="D60" s="37"/>
      <c r="E60" s="37"/>
      <c r="F60" s="37"/>
      <c r="G60" s="103"/>
      <c r="H60" s="148"/>
      <c r="I60" s="37"/>
      <c r="J60" s="103"/>
      <c r="K60" s="149"/>
      <c r="L60" s="48"/>
      <c r="M60" s="37"/>
      <c r="N60" s="37"/>
      <c r="O60" s="37"/>
      <c r="P60" s="150"/>
      <c r="Q60" s="37"/>
      <c r="R60" s="38"/>
    </row>
    <row r="61" spans="1:18" x14ac:dyDescent="0.2">
      <c r="A61" s="51"/>
      <c r="B61" s="52"/>
      <c r="C61" s="53"/>
      <c r="D61" s="37"/>
      <c r="E61" s="37"/>
      <c r="F61" s="37"/>
      <c r="G61" s="103"/>
      <c r="H61" s="148"/>
      <c r="I61" s="37"/>
      <c r="J61" s="103"/>
      <c r="K61" s="149"/>
      <c r="L61" s="48"/>
      <c r="M61" s="37"/>
      <c r="N61" s="37"/>
      <c r="O61" s="37"/>
      <c r="P61" s="150"/>
      <c r="Q61" s="37"/>
      <c r="R61" s="38"/>
    </row>
    <row r="62" spans="1:18" x14ac:dyDescent="0.2">
      <c r="A62" s="51"/>
      <c r="B62" s="52"/>
      <c r="C62" s="53"/>
      <c r="D62" s="37"/>
      <c r="E62" s="37"/>
      <c r="F62" s="37"/>
      <c r="G62" s="103"/>
      <c r="H62" s="148"/>
      <c r="I62" s="37"/>
      <c r="J62" s="103"/>
      <c r="K62" s="149"/>
      <c r="L62" s="48"/>
      <c r="M62" s="37"/>
      <c r="N62" s="37"/>
      <c r="O62" s="37"/>
      <c r="P62" s="150"/>
      <c r="Q62" s="37"/>
      <c r="R62" s="38"/>
    </row>
    <row r="63" spans="1:18" x14ac:dyDescent="0.2">
      <c r="A63" s="90"/>
      <c r="B63" s="91"/>
      <c r="C63" s="92"/>
      <c r="D63" s="170"/>
      <c r="E63" s="170"/>
      <c r="F63" s="170"/>
      <c r="G63" s="171"/>
      <c r="H63" s="172"/>
      <c r="I63" s="170"/>
      <c r="J63" s="171"/>
      <c r="K63" s="173"/>
      <c r="L63" s="174"/>
      <c r="M63" s="170"/>
      <c r="N63" s="170"/>
      <c r="O63" s="170"/>
      <c r="P63" s="175"/>
      <c r="Q63" s="170"/>
      <c r="R63" s="176"/>
    </row>
    <row r="64" spans="1:18" x14ac:dyDescent="0.2">
      <c r="A64" s="51"/>
      <c r="B64" s="52"/>
      <c r="C64" s="53">
        <v>138</v>
      </c>
      <c r="D64" s="37" t="s">
        <v>106</v>
      </c>
      <c r="E64" s="37">
        <v>950000000</v>
      </c>
      <c r="F64" s="37">
        <v>0</v>
      </c>
      <c r="G64" s="103">
        <v>1300000</v>
      </c>
      <c r="H64" s="151">
        <f>'[1]138'!F104</f>
        <v>527560.88</v>
      </c>
      <c r="I64" s="45">
        <f>'[1]138'!G104</f>
        <v>772222.0199999999</v>
      </c>
      <c r="J64" s="152">
        <f>SUM(H64:I64)</f>
        <v>1299782.8999999999</v>
      </c>
      <c r="K64" s="153">
        <f>G64-J64</f>
        <v>217.10000000009313</v>
      </c>
      <c r="L64" s="89">
        <f>'[1]138RD'!F88</f>
        <v>601599.61</v>
      </c>
      <c r="M64" s="45">
        <f>'[1]138RD'!G88</f>
        <v>460757.32</v>
      </c>
      <c r="N64" s="45">
        <f>L64-M64</f>
        <v>140842.28999999998</v>
      </c>
      <c r="O64" s="45">
        <f>M64+N64</f>
        <v>601599.61</v>
      </c>
      <c r="P64" s="101">
        <f>-'[1]138RD'!I88</f>
        <v>-78537.09</v>
      </c>
      <c r="Q64" s="45">
        <f>H64+M64</f>
        <v>988318.2</v>
      </c>
      <c r="R64" s="46">
        <f>I64+N64+P64</f>
        <v>834527.21999999986</v>
      </c>
    </row>
    <row r="65" spans="1:19" x14ac:dyDescent="0.2">
      <c r="A65" s="51"/>
      <c r="B65" s="52"/>
      <c r="C65" s="53"/>
      <c r="D65" s="37" t="s">
        <v>107</v>
      </c>
      <c r="E65" s="37"/>
      <c r="F65" s="37"/>
      <c r="G65" s="103"/>
      <c r="H65" s="148"/>
      <c r="I65" s="37"/>
      <c r="J65" s="103"/>
      <c r="K65" s="149"/>
      <c r="L65" s="48"/>
      <c r="M65" s="37"/>
      <c r="N65" s="37"/>
      <c r="O65" s="37"/>
      <c r="P65" s="150"/>
      <c r="Q65" s="37"/>
      <c r="R65" s="38"/>
    </row>
    <row r="66" spans="1:19" x14ac:dyDescent="0.2">
      <c r="A66" s="51"/>
      <c r="B66" s="52"/>
      <c r="C66" s="53"/>
      <c r="D66" s="37" t="s">
        <v>108</v>
      </c>
      <c r="E66" s="37"/>
      <c r="F66" s="37"/>
      <c r="G66" s="103"/>
      <c r="H66" s="148"/>
      <c r="I66" s="37"/>
      <c r="J66" s="103"/>
      <c r="K66" s="149"/>
      <c r="L66" s="48"/>
      <c r="M66" s="37"/>
      <c r="N66" s="37"/>
      <c r="O66" s="37"/>
      <c r="P66" s="150"/>
      <c r="Q66" s="37"/>
      <c r="R66" s="38"/>
    </row>
    <row r="67" spans="1:19" x14ac:dyDescent="0.2">
      <c r="A67" s="51"/>
      <c r="B67" s="52"/>
      <c r="C67" s="53"/>
      <c r="D67" s="37" t="s">
        <v>109</v>
      </c>
      <c r="E67" s="37"/>
      <c r="F67" s="37"/>
      <c r="G67" s="103"/>
      <c r="H67" s="148"/>
      <c r="I67" s="37"/>
      <c r="J67" s="103"/>
      <c r="K67" s="149"/>
      <c r="L67" s="48"/>
      <c r="M67" s="37"/>
      <c r="N67" s="37"/>
      <c r="O67" s="37"/>
      <c r="P67" s="150"/>
      <c r="Q67" s="37"/>
      <c r="R67" s="38"/>
    </row>
    <row r="68" spans="1:19" x14ac:dyDescent="0.2">
      <c r="A68" s="51"/>
      <c r="B68" s="52"/>
      <c r="C68" s="53"/>
      <c r="D68" s="37" t="s">
        <v>110</v>
      </c>
      <c r="E68" s="37"/>
      <c r="F68" s="37"/>
      <c r="G68" s="103"/>
      <c r="H68" s="148"/>
      <c r="I68" s="37"/>
      <c r="J68" s="103"/>
      <c r="K68" s="149"/>
      <c r="L68" s="48"/>
      <c r="M68" s="37"/>
      <c r="N68" s="37"/>
      <c r="O68" s="37"/>
      <c r="P68" s="150"/>
      <c r="Q68" s="37"/>
      <c r="R68" s="38"/>
    </row>
    <row r="69" spans="1:19" x14ac:dyDescent="0.2">
      <c r="A69" s="51"/>
      <c r="B69" s="52"/>
      <c r="C69" s="53"/>
      <c r="D69" s="37" t="s">
        <v>111</v>
      </c>
      <c r="E69" s="37"/>
      <c r="F69" s="37"/>
      <c r="G69" s="103"/>
      <c r="H69" s="148"/>
      <c r="I69" s="37"/>
      <c r="J69" s="103"/>
      <c r="K69" s="149"/>
      <c r="L69" s="48"/>
      <c r="M69" s="37"/>
      <c r="N69" s="37"/>
      <c r="O69" s="37"/>
      <c r="P69" s="150"/>
      <c r="Q69" s="37"/>
      <c r="R69" s="38"/>
    </row>
    <row r="70" spans="1:19" x14ac:dyDescent="0.2">
      <c r="A70" s="51"/>
      <c r="B70" s="52"/>
      <c r="C70" s="53"/>
      <c r="D70" s="37" t="s">
        <v>112</v>
      </c>
      <c r="E70" s="37"/>
      <c r="F70" s="37"/>
      <c r="G70" s="103"/>
      <c r="H70" s="148"/>
      <c r="I70" s="37"/>
      <c r="J70" s="103"/>
      <c r="K70" s="149"/>
      <c r="L70" s="48"/>
      <c r="M70" s="37"/>
      <c r="N70" s="37"/>
      <c r="O70" s="37"/>
      <c r="P70" s="150"/>
      <c r="Q70" s="37"/>
      <c r="R70" s="38"/>
    </row>
    <row r="71" spans="1:19" x14ac:dyDescent="0.2">
      <c r="A71" s="51"/>
      <c r="B71" s="52"/>
      <c r="C71" s="53"/>
      <c r="D71" s="37" t="s">
        <v>113</v>
      </c>
      <c r="E71" s="37"/>
      <c r="F71" s="37"/>
      <c r="G71" s="103"/>
      <c r="H71" s="148"/>
      <c r="I71" s="37"/>
      <c r="J71" s="103"/>
      <c r="K71" s="149"/>
      <c r="L71" s="48"/>
      <c r="M71" s="37"/>
      <c r="N71" s="37"/>
      <c r="O71" s="37"/>
      <c r="P71" s="150"/>
      <c r="Q71" s="37"/>
      <c r="R71" s="38"/>
    </row>
    <row r="72" spans="1:19" x14ac:dyDescent="0.2">
      <c r="A72" s="51"/>
      <c r="B72" s="52"/>
      <c r="C72" s="53">
        <v>139</v>
      </c>
      <c r="D72" s="37" t="s">
        <v>114</v>
      </c>
      <c r="E72" s="37">
        <v>550000000</v>
      </c>
      <c r="F72" s="37">
        <v>0</v>
      </c>
      <c r="G72" s="103">
        <v>1005000</v>
      </c>
      <c r="H72" s="151">
        <f>'[1]19'!F53</f>
        <v>741968.37999999989</v>
      </c>
      <c r="I72" s="45">
        <f>'[1]19'!G53</f>
        <v>57471.710000000006</v>
      </c>
      <c r="J72" s="152">
        <f>SUM(H72:I72)</f>
        <v>799440.08999999985</v>
      </c>
      <c r="K72" s="153">
        <f>G72-J72</f>
        <v>205559.91000000015</v>
      </c>
      <c r="L72" s="89">
        <f>'[1]139RD'!F59</f>
        <v>261344.62000000002</v>
      </c>
      <c r="M72" s="45">
        <f>'[1]139RD'!G59</f>
        <v>231040.4</v>
      </c>
      <c r="N72" s="45">
        <f>L72-M72</f>
        <v>30304.22000000003</v>
      </c>
      <c r="O72" s="45">
        <f>M72+N72</f>
        <v>261344.62000000002</v>
      </c>
      <c r="P72" s="101">
        <f>-'[1]139RD'!I59</f>
        <v>-30304.22</v>
      </c>
      <c r="Q72" s="45">
        <f>H72+M72</f>
        <v>973008.77999999991</v>
      </c>
      <c r="R72" s="46">
        <f>I72+N72+P72</f>
        <v>57471.710000000036</v>
      </c>
    </row>
    <row r="73" spans="1:19" x14ac:dyDescent="0.2">
      <c r="A73" s="51"/>
      <c r="B73" s="52"/>
      <c r="C73" s="53">
        <v>140</v>
      </c>
      <c r="D73" s="177" t="s">
        <v>115</v>
      </c>
      <c r="E73" s="37">
        <v>10000000</v>
      </c>
      <c r="F73" s="37">
        <v>0</v>
      </c>
      <c r="G73" s="103">
        <v>300000</v>
      </c>
      <c r="H73" s="151">
        <f>'[1]140'!F27</f>
        <v>196049.42</v>
      </c>
      <c r="I73" s="45">
        <f>'[1]140'!G27</f>
        <v>79639.42</v>
      </c>
      <c r="J73" s="152">
        <f>SUM(H73:I73)</f>
        <v>275688.84000000003</v>
      </c>
      <c r="K73" s="153">
        <f>G73-J73</f>
        <v>24311.159999999974</v>
      </c>
      <c r="L73" s="89">
        <f>'[1]140RD'!F22</f>
        <v>0</v>
      </c>
      <c r="M73" s="45">
        <f>'[1]140RD'!G22</f>
        <v>0</v>
      </c>
      <c r="N73" s="45">
        <f>L73-M73</f>
        <v>0</v>
      </c>
      <c r="O73" s="45">
        <f>M73+N73</f>
        <v>0</v>
      </c>
      <c r="P73" s="101">
        <f>-'[1]140RD'!I22</f>
        <v>0</v>
      </c>
      <c r="Q73" s="45">
        <f>H73+M73</f>
        <v>196049.42</v>
      </c>
      <c r="R73" s="46">
        <f>I73+N73+P73</f>
        <v>79639.42</v>
      </c>
    </row>
    <row r="74" spans="1:19" x14ac:dyDescent="0.2">
      <c r="A74" s="51"/>
      <c r="B74" s="52"/>
      <c r="C74" s="53">
        <v>141</v>
      </c>
      <c r="D74" s="37" t="s">
        <v>116</v>
      </c>
      <c r="E74" s="37">
        <v>200000000</v>
      </c>
      <c r="F74" s="37">
        <v>0</v>
      </c>
      <c r="G74" s="103">
        <v>5650</v>
      </c>
      <c r="H74" s="151">
        <f>'[1]141'!F28</f>
        <v>3767.2</v>
      </c>
      <c r="I74" s="45">
        <f>'[1]141'!G28</f>
        <v>842.4</v>
      </c>
      <c r="J74" s="152">
        <f>SUM(H74:I74)</f>
        <v>4609.5999999999995</v>
      </c>
      <c r="K74" s="153">
        <f>G74-J74</f>
        <v>1040.4000000000005</v>
      </c>
      <c r="L74" s="89">
        <f>'[1]141RD'!F26</f>
        <v>1384.74</v>
      </c>
      <c r="M74" s="45">
        <f>'[1]141RD'!G26</f>
        <v>1304.8399999999999</v>
      </c>
      <c r="N74" s="45">
        <f>L74-M74</f>
        <v>79.900000000000091</v>
      </c>
      <c r="O74" s="45">
        <f>M74+N74</f>
        <v>1384.74</v>
      </c>
      <c r="P74" s="101">
        <f>-'[1]141RD'!I26</f>
        <v>-79.900000000000006</v>
      </c>
      <c r="Q74" s="45">
        <f>H74+M74</f>
        <v>5072.04</v>
      </c>
      <c r="R74" s="46">
        <f>I74+N74+P74</f>
        <v>842.40000000000009</v>
      </c>
    </row>
    <row r="75" spans="1:19" x14ac:dyDescent="0.2">
      <c r="A75" s="51"/>
      <c r="B75" s="52"/>
      <c r="C75" s="53">
        <v>142</v>
      </c>
      <c r="D75" s="168" t="s">
        <v>117</v>
      </c>
      <c r="E75" s="37">
        <v>450000000</v>
      </c>
      <c r="F75" s="37">
        <v>0</v>
      </c>
      <c r="G75" s="103">
        <v>344085</v>
      </c>
      <c r="H75" s="151">
        <f>'[1]142'!F78</f>
        <v>85474.48</v>
      </c>
      <c r="I75" s="45">
        <f>'[1]142'!G78</f>
        <v>143793.21000000002</v>
      </c>
      <c r="J75" s="152">
        <f>SUM(H75:I75)</f>
        <v>229267.69</v>
      </c>
      <c r="K75" s="153">
        <f>G75-J75</f>
        <v>114817.31</v>
      </c>
      <c r="L75" s="89">
        <f>'[1]142RD'!F94</f>
        <v>138075.31</v>
      </c>
      <c r="M75" s="45">
        <f>'[1]142RD'!G94</f>
        <v>106025.31</v>
      </c>
      <c r="N75" s="45">
        <f>L75-M75</f>
        <v>32050</v>
      </c>
      <c r="O75" s="45">
        <f>M75+N75</f>
        <v>138075.31</v>
      </c>
      <c r="P75" s="101">
        <f>-'[1]142RD'!I94</f>
        <v>-3050</v>
      </c>
      <c r="Q75" s="45">
        <f>H75+M75</f>
        <v>191499.78999999998</v>
      </c>
      <c r="R75" s="46">
        <f>I75+N75+P75</f>
        <v>172793.21000000002</v>
      </c>
    </row>
    <row r="76" spans="1:19" x14ac:dyDescent="0.2">
      <c r="A76" s="51"/>
      <c r="B76" s="52"/>
      <c r="C76" s="53"/>
      <c r="D76" s="168" t="s">
        <v>118</v>
      </c>
      <c r="E76" s="37"/>
      <c r="F76" s="37"/>
      <c r="G76" s="103"/>
      <c r="H76" s="148"/>
      <c r="I76" s="37"/>
      <c r="J76" s="103"/>
      <c r="K76" s="149"/>
      <c r="L76" s="48"/>
      <c r="M76" s="37"/>
      <c r="N76" s="37"/>
      <c r="O76" s="37"/>
      <c r="P76" s="150"/>
      <c r="Q76" s="37"/>
      <c r="R76" s="38"/>
    </row>
    <row r="77" spans="1:19" x14ac:dyDescent="0.2">
      <c r="A77" s="51"/>
      <c r="B77" s="52"/>
      <c r="C77" s="53"/>
      <c r="D77" s="168" t="s">
        <v>119</v>
      </c>
      <c r="E77" s="37"/>
      <c r="F77" s="37"/>
      <c r="G77" s="103"/>
      <c r="H77" s="148"/>
      <c r="I77" s="37"/>
      <c r="J77" s="103"/>
      <c r="K77" s="149"/>
      <c r="L77" s="48"/>
      <c r="M77" s="37"/>
      <c r="N77" s="37"/>
      <c r="O77" s="37"/>
      <c r="P77" s="150"/>
      <c r="Q77" s="37"/>
      <c r="R77" s="38"/>
      <c r="S77" s="103"/>
    </row>
    <row r="78" spans="1:19" x14ac:dyDescent="0.2">
      <c r="A78" s="51"/>
      <c r="B78" s="52"/>
      <c r="C78" s="53">
        <v>143</v>
      </c>
      <c r="D78" s="37" t="s">
        <v>120</v>
      </c>
      <c r="E78" s="37">
        <v>350000000</v>
      </c>
      <c r="F78" s="37">
        <v>0</v>
      </c>
      <c r="G78" s="103">
        <v>84640</v>
      </c>
      <c r="H78" s="151">
        <f>'[1]143'!F50</f>
        <v>20344.550000000003</v>
      </c>
      <c r="I78" s="45">
        <f>'[1]143'!G50</f>
        <v>6680.5</v>
      </c>
      <c r="J78" s="152">
        <f>SUM(H78:I78)</f>
        <v>27025.050000000003</v>
      </c>
      <c r="K78" s="153">
        <f>G78-J78</f>
        <v>57614.95</v>
      </c>
      <c r="L78" s="89">
        <f>'[1]143RD'!F36</f>
        <v>5988.1</v>
      </c>
      <c r="M78" s="45">
        <f>'[1]143RD'!G36</f>
        <v>4919.0200000000004</v>
      </c>
      <c r="N78" s="45">
        <f>L78-M78</f>
        <v>1069.08</v>
      </c>
      <c r="O78" s="45">
        <f>M78+N78</f>
        <v>5988.1</v>
      </c>
      <c r="P78" s="101">
        <f>-'[1]143RD'!I36</f>
        <v>-1069.08</v>
      </c>
      <c r="Q78" s="45">
        <f>H78+M78</f>
        <v>25263.570000000003</v>
      </c>
      <c r="R78" s="46">
        <f>I78+N78+P78</f>
        <v>6680.5</v>
      </c>
      <c r="S78" s="103"/>
    </row>
    <row r="79" spans="1:19" x14ac:dyDescent="0.2">
      <c r="A79" s="51"/>
      <c r="B79" s="52"/>
      <c r="C79" s="53"/>
      <c r="D79" s="37" t="s">
        <v>121</v>
      </c>
      <c r="E79" s="37"/>
      <c r="F79" s="37"/>
      <c r="G79" s="103"/>
      <c r="H79" s="148"/>
      <c r="I79" s="37"/>
      <c r="J79" s="103"/>
      <c r="K79" s="149"/>
      <c r="L79" s="48"/>
      <c r="M79" s="37"/>
      <c r="N79" s="37"/>
      <c r="O79" s="37"/>
      <c r="P79" s="150"/>
      <c r="Q79" s="37"/>
      <c r="R79" s="38"/>
    </row>
    <row r="80" spans="1:19" x14ac:dyDescent="0.2">
      <c r="A80" s="51"/>
      <c r="B80" s="52"/>
      <c r="C80" s="53">
        <v>144</v>
      </c>
      <c r="D80" s="37" t="s">
        <v>122</v>
      </c>
      <c r="E80" s="37">
        <v>450000000</v>
      </c>
      <c r="F80" s="37">
        <v>0</v>
      </c>
      <c r="G80" s="103">
        <v>560000</v>
      </c>
      <c r="H80" s="151">
        <f>'[1]144'!F38</f>
        <v>246266.47</v>
      </c>
      <c r="I80" s="45">
        <f>'[1]144'!G38</f>
        <v>308651.58999999997</v>
      </c>
      <c r="J80" s="152">
        <f>SUM(H80:I80)</f>
        <v>554918.05999999994</v>
      </c>
      <c r="K80" s="153">
        <f t="shared" ref="K80:K89" si="3">G80-J80</f>
        <v>5081.9400000000605</v>
      </c>
      <c r="L80" s="89">
        <f>'[1]144RD'!F31</f>
        <v>316489.15999999997</v>
      </c>
      <c r="M80" s="45">
        <f>'[1]144RD'!G31</f>
        <v>148840.87</v>
      </c>
      <c r="N80" s="45">
        <f t="shared" ref="N80:N85" si="4">L80-M80</f>
        <v>167648.28999999998</v>
      </c>
      <c r="O80" s="45">
        <f t="shared" ref="O80:O85" si="5">M80+N80</f>
        <v>316489.15999999997</v>
      </c>
      <c r="P80" s="101">
        <f>-'[1]144RD'!I31</f>
        <v>-167648.29</v>
      </c>
      <c r="Q80" s="45">
        <f t="shared" ref="Q80:Q85" si="6">H80+M80</f>
        <v>395107.33999999997</v>
      </c>
      <c r="R80" s="46">
        <f t="shared" ref="R80:R85" si="7">I80+N80+P80</f>
        <v>308651.58999999997</v>
      </c>
    </row>
    <row r="81" spans="1:19" x14ac:dyDescent="0.2">
      <c r="A81" s="51"/>
      <c r="B81" s="52"/>
      <c r="C81" s="53">
        <v>145</v>
      </c>
      <c r="D81" s="37" t="s">
        <v>123</v>
      </c>
      <c r="E81" s="37">
        <v>200000000</v>
      </c>
      <c r="F81" s="37">
        <v>0</v>
      </c>
      <c r="G81" s="103">
        <v>240000</v>
      </c>
      <c r="H81" s="151">
        <f>'[1]145'!F28</f>
        <v>213379</v>
      </c>
      <c r="I81" s="45">
        <f>'[1]145'!G28</f>
        <v>0</v>
      </c>
      <c r="J81" s="152">
        <f>SUM(H81:I81)</f>
        <v>213379</v>
      </c>
      <c r="K81" s="153">
        <f t="shared" si="3"/>
        <v>26621</v>
      </c>
      <c r="L81" s="89">
        <f>'[1]145RD'!F28</f>
        <v>0</v>
      </c>
      <c r="M81" s="45">
        <f>'[1]145RD'!G28</f>
        <v>0</v>
      </c>
      <c r="N81" s="45">
        <f t="shared" si="4"/>
        <v>0</v>
      </c>
      <c r="O81" s="45">
        <f t="shared" si="5"/>
        <v>0</v>
      </c>
      <c r="P81" s="101">
        <f>-'[1]145RD'!I28</f>
        <v>0</v>
      </c>
      <c r="Q81" s="45">
        <f t="shared" si="6"/>
        <v>213379</v>
      </c>
      <c r="R81" s="46">
        <f t="shared" si="7"/>
        <v>0</v>
      </c>
    </row>
    <row r="82" spans="1:19" x14ac:dyDescent="0.2">
      <c r="A82" s="51"/>
      <c r="B82" s="52"/>
      <c r="C82" s="53">
        <v>146</v>
      </c>
      <c r="D82" s="37" t="s">
        <v>124</v>
      </c>
      <c r="E82" s="37">
        <v>200000000</v>
      </c>
      <c r="F82" s="37">
        <v>0</v>
      </c>
      <c r="G82" s="103">
        <v>268000</v>
      </c>
      <c r="H82" s="151">
        <f>'[1]146'!F32</f>
        <v>267177.17</v>
      </c>
      <c r="I82" s="45">
        <f>'[1]146'!G32</f>
        <v>0</v>
      </c>
      <c r="J82" s="152">
        <f>SUM(H82:I82)</f>
        <v>267177.17</v>
      </c>
      <c r="K82" s="153">
        <f t="shared" si="3"/>
        <v>822.8300000000163</v>
      </c>
      <c r="L82" s="89">
        <f>'[1]146RD'!F26</f>
        <v>15902.83</v>
      </c>
      <c r="M82" s="45">
        <f>'[1]146RD'!G26</f>
        <v>15902.83</v>
      </c>
      <c r="N82" s="45">
        <f t="shared" si="4"/>
        <v>0</v>
      </c>
      <c r="O82" s="45">
        <f t="shared" si="5"/>
        <v>15902.83</v>
      </c>
      <c r="P82" s="101">
        <f>-'[1]146RD'!I26</f>
        <v>0</v>
      </c>
      <c r="Q82" s="45">
        <f t="shared" si="6"/>
        <v>283080</v>
      </c>
      <c r="R82" s="46">
        <f t="shared" si="7"/>
        <v>0</v>
      </c>
    </row>
    <row r="83" spans="1:19" x14ac:dyDescent="0.2">
      <c r="A83" s="51"/>
      <c r="B83" s="52"/>
      <c r="C83" s="53">
        <v>148</v>
      </c>
      <c r="D83" s="37" t="s">
        <v>125</v>
      </c>
      <c r="E83" s="37">
        <v>50000000</v>
      </c>
      <c r="F83" s="37">
        <v>0</v>
      </c>
      <c r="G83" s="103">
        <v>270000</v>
      </c>
      <c r="H83" s="151">
        <f>'[1]148'!F46</f>
        <v>265174.88</v>
      </c>
      <c r="I83" s="45">
        <f>'[1]148'!G46</f>
        <v>0</v>
      </c>
      <c r="J83" s="152">
        <f>SUM(H83:I83)</f>
        <v>265174.88</v>
      </c>
      <c r="K83" s="153">
        <f t="shared" si="3"/>
        <v>4825.1199999999953</v>
      </c>
      <c r="L83" s="89">
        <f>'[1]148RD'!F26</f>
        <v>0</v>
      </c>
      <c r="M83" s="45">
        <f>'[1]148RD'!G26</f>
        <v>0</v>
      </c>
      <c r="N83" s="45">
        <f t="shared" si="4"/>
        <v>0</v>
      </c>
      <c r="O83" s="45">
        <f t="shared" si="5"/>
        <v>0</v>
      </c>
      <c r="P83" s="101">
        <f>-'[1]148RD'!I26</f>
        <v>0</v>
      </c>
      <c r="Q83" s="45">
        <f t="shared" si="6"/>
        <v>265174.88</v>
      </c>
      <c r="R83" s="46">
        <f t="shared" si="7"/>
        <v>0</v>
      </c>
    </row>
    <row r="84" spans="1:19" x14ac:dyDescent="0.2">
      <c r="A84" s="51"/>
      <c r="B84" s="52"/>
      <c r="C84" s="53">
        <v>149</v>
      </c>
      <c r="D84" s="37" t="s">
        <v>126</v>
      </c>
      <c r="E84" s="37">
        <v>15000000</v>
      </c>
      <c r="F84" s="37">
        <v>0</v>
      </c>
      <c r="G84" s="103">
        <v>16500</v>
      </c>
      <c r="H84" s="151">
        <f>'[1]149'!F31</f>
        <v>8317.19</v>
      </c>
      <c r="I84" s="45">
        <f>'[1]149'!G31</f>
        <v>0</v>
      </c>
      <c r="J84" s="152">
        <f>SUM(H84:I84)</f>
        <v>8317.19</v>
      </c>
      <c r="K84" s="153">
        <f t="shared" si="3"/>
        <v>8182.8099999999995</v>
      </c>
      <c r="L84" s="89">
        <f>'[1]149RD'!F26</f>
        <v>18.45</v>
      </c>
      <c r="M84" s="45">
        <f>'[1]149RD'!G26</f>
        <v>18.45</v>
      </c>
      <c r="N84" s="45">
        <f t="shared" si="4"/>
        <v>0</v>
      </c>
      <c r="O84" s="45">
        <f t="shared" si="5"/>
        <v>18.45</v>
      </c>
      <c r="P84" s="101">
        <f>-'[1]149RD'!I26</f>
        <v>0</v>
      </c>
      <c r="Q84" s="45">
        <f t="shared" si="6"/>
        <v>8335.6400000000012</v>
      </c>
      <c r="R84" s="46">
        <f t="shared" si="7"/>
        <v>0</v>
      </c>
    </row>
    <row r="85" spans="1:19" x14ac:dyDescent="0.2">
      <c r="A85" s="51"/>
      <c r="B85" s="52"/>
      <c r="C85" s="178">
        <v>151</v>
      </c>
      <c r="D85" s="169" t="s">
        <v>127</v>
      </c>
      <c r="E85" s="37"/>
      <c r="F85" s="37"/>
      <c r="G85" s="103">
        <v>1247000</v>
      </c>
      <c r="H85" s="179">
        <f>'[1]151'!F173</f>
        <v>259533.73000000004</v>
      </c>
      <c r="I85" s="44">
        <f>'[1]151'!G173</f>
        <v>651698.76</v>
      </c>
      <c r="J85" s="45">
        <f>'[1]151'!H173</f>
        <v>911232.49</v>
      </c>
      <c r="K85" s="153">
        <f t="shared" si="3"/>
        <v>335767.51</v>
      </c>
      <c r="L85" s="89">
        <f>'[1]151RD'!F191</f>
        <v>608945.65</v>
      </c>
      <c r="M85" s="45">
        <f>'[1]151RD'!G191</f>
        <v>494005.09000000008</v>
      </c>
      <c r="N85" s="45">
        <f t="shared" si="4"/>
        <v>114940.55999999994</v>
      </c>
      <c r="O85" s="45">
        <f t="shared" si="5"/>
        <v>608945.65</v>
      </c>
      <c r="P85" s="101">
        <f>-'[1]151RD'!I191</f>
        <v>-74818.81</v>
      </c>
      <c r="Q85" s="45">
        <f t="shared" si="6"/>
        <v>753538.82000000007</v>
      </c>
      <c r="R85" s="46">
        <f t="shared" si="7"/>
        <v>691820.51</v>
      </c>
    </row>
    <row r="86" spans="1:19" x14ac:dyDescent="0.2">
      <c r="A86" s="51"/>
      <c r="B86" s="52"/>
      <c r="C86" s="178">
        <v>152</v>
      </c>
      <c r="D86" s="169" t="s">
        <v>128</v>
      </c>
      <c r="E86" s="37"/>
      <c r="F86" s="37"/>
      <c r="G86" s="103">
        <v>190328</v>
      </c>
      <c r="H86" s="179">
        <f>'[1]152'!F54</f>
        <v>37617.15</v>
      </c>
      <c r="I86" s="44">
        <f>'[1]152'!G54</f>
        <v>89148.010000000009</v>
      </c>
      <c r="J86" s="45">
        <f>'[1]152'!H54</f>
        <v>126765.16</v>
      </c>
      <c r="K86" s="153">
        <f t="shared" si="3"/>
        <v>63562.84</v>
      </c>
      <c r="L86" s="180">
        <f>'[1]152RD'!F73</f>
        <v>152477.02000000002</v>
      </c>
      <c r="M86" s="44">
        <f>'[1]152RD'!G73</f>
        <v>95846.810000000012</v>
      </c>
      <c r="N86" s="45">
        <f>L86-M86</f>
        <v>56630.210000000006</v>
      </c>
      <c r="O86" s="45">
        <f>M86+N86</f>
        <v>152477.02000000002</v>
      </c>
      <c r="P86" s="101">
        <f>-'[1]152RD'!I73</f>
        <v>-38625.410000000003</v>
      </c>
      <c r="Q86" s="45">
        <f>H86+M86</f>
        <v>133463.96000000002</v>
      </c>
      <c r="R86" s="46">
        <f>I86+N86+P86</f>
        <v>107152.81000000003</v>
      </c>
    </row>
    <row r="87" spans="1:19" x14ac:dyDescent="0.2">
      <c r="A87" s="51"/>
      <c r="B87" s="52"/>
      <c r="C87" s="178">
        <v>153</v>
      </c>
      <c r="D87" s="169" t="s">
        <v>129</v>
      </c>
      <c r="E87" s="37"/>
      <c r="F87" s="37"/>
      <c r="G87" s="103">
        <v>650000</v>
      </c>
      <c r="H87" s="179">
        <f>'[1]153'!F32</f>
        <v>528295.01</v>
      </c>
      <c r="I87" s="44">
        <f>'[1]153'!G32</f>
        <v>106458.42</v>
      </c>
      <c r="J87" s="152">
        <f>'[1]153'!H32</f>
        <v>634753.43000000005</v>
      </c>
      <c r="K87" s="153">
        <f t="shared" si="3"/>
        <v>15246.569999999949</v>
      </c>
      <c r="L87" s="180">
        <f>'[1]153RD'!F27</f>
        <v>204567.33</v>
      </c>
      <c r="M87" s="44">
        <f>'[1]153RD'!G27</f>
        <v>204567.33</v>
      </c>
      <c r="N87" s="45">
        <f>L87-M87</f>
        <v>0</v>
      </c>
      <c r="O87" s="45">
        <f>M87+N87</f>
        <v>204567.33</v>
      </c>
      <c r="P87" s="101">
        <f>-'[1]153RD'!I27</f>
        <v>0</v>
      </c>
      <c r="Q87" s="45">
        <f>H87+M87</f>
        <v>732862.34</v>
      </c>
      <c r="R87" s="46">
        <f>I87+N87+P87</f>
        <v>106458.42</v>
      </c>
    </row>
    <row r="88" spans="1:19" x14ac:dyDescent="0.2">
      <c r="A88" s="51"/>
      <c r="B88" s="52"/>
      <c r="C88" s="178">
        <v>154</v>
      </c>
      <c r="D88" s="169" t="s">
        <v>130</v>
      </c>
      <c r="E88" s="37"/>
      <c r="F88" s="37"/>
      <c r="G88" s="103">
        <v>1177000</v>
      </c>
      <c r="H88" s="179">
        <f>'[1]154'!F127</f>
        <v>183583.63</v>
      </c>
      <c r="I88" s="44">
        <f>'[1]154'!G127</f>
        <v>574621.65999999992</v>
      </c>
      <c r="J88" s="152">
        <f>'[1]154'!H127</f>
        <v>758205.28999999992</v>
      </c>
      <c r="K88" s="153">
        <f t="shared" si="3"/>
        <v>418794.71000000008</v>
      </c>
      <c r="L88" s="180">
        <f>'[1]154RD'!F131</f>
        <v>1176422.8400000001</v>
      </c>
      <c r="M88" s="44">
        <f>'[1]154RD'!G131</f>
        <v>870243.08999999985</v>
      </c>
      <c r="N88" s="45">
        <f>L88-M88</f>
        <v>306179.75000000023</v>
      </c>
      <c r="O88" s="45">
        <f>M88+N88</f>
        <v>1176422.8400000001</v>
      </c>
      <c r="P88" s="101">
        <f>-'[1]154RD'!I131</f>
        <v>-103773.38</v>
      </c>
      <c r="Q88" s="45">
        <f>H88+M88</f>
        <v>1053826.7199999997</v>
      </c>
      <c r="R88" s="46">
        <f>I88+N88+P88</f>
        <v>777028.03000000014</v>
      </c>
    </row>
    <row r="89" spans="1:19" x14ac:dyDescent="0.2">
      <c r="A89" s="51"/>
      <c r="B89" s="52"/>
      <c r="C89" s="178">
        <v>155</v>
      </c>
      <c r="D89" s="169" t="s">
        <v>131</v>
      </c>
      <c r="E89" s="37"/>
      <c r="F89" s="37"/>
      <c r="G89" s="103">
        <v>5129000</v>
      </c>
      <c r="H89" s="179">
        <f>'[1]155'!F216</f>
        <v>1384924.94</v>
      </c>
      <c r="I89" s="44">
        <f>'[1]155'!G216</f>
        <v>3149716.01</v>
      </c>
      <c r="J89" s="152">
        <f>'[1]155'!H216</f>
        <v>4534640.9500000011</v>
      </c>
      <c r="K89" s="153">
        <f t="shared" si="3"/>
        <v>594359.04999999888</v>
      </c>
      <c r="L89" s="180">
        <f>'[1]155RD'!F247</f>
        <v>2367114.919999999</v>
      </c>
      <c r="M89" s="44">
        <f>'[1]155RD'!G247</f>
        <v>1870257.8199999996</v>
      </c>
      <c r="N89" s="45">
        <f>L89-M89</f>
        <v>496857.09999999939</v>
      </c>
      <c r="O89" s="45">
        <f>M89+N89</f>
        <v>2367114.919999999</v>
      </c>
      <c r="P89" s="101">
        <f>-'[1]155RD'!I247</f>
        <v>-206528.3</v>
      </c>
      <c r="Q89" s="45">
        <f>H89+M89</f>
        <v>3255182.76</v>
      </c>
      <c r="R89" s="46">
        <f>I89+N89+P89</f>
        <v>3440044.8099999996</v>
      </c>
    </row>
    <row r="90" spans="1:19" x14ac:dyDescent="0.2">
      <c r="A90" s="51"/>
      <c r="B90" s="52"/>
      <c r="C90" s="53"/>
      <c r="D90" s="37"/>
      <c r="E90" s="37"/>
      <c r="F90" s="37"/>
      <c r="G90" s="103"/>
      <c r="H90" s="151"/>
      <c r="I90" s="45"/>
      <c r="J90" s="152"/>
      <c r="K90" s="153"/>
      <c r="L90" s="89"/>
      <c r="M90" s="45"/>
      <c r="N90" s="45"/>
      <c r="O90" s="45"/>
      <c r="P90" s="101"/>
      <c r="Q90" s="45"/>
      <c r="R90" s="46"/>
    </row>
    <row r="91" spans="1:19" x14ac:dyDescent="0.2">
      <c r="A91" s="51"/>
      <c r="B91" s="52"/>
      <c r="C91" s="53"/>
      <c r="D91" s="181"/>
      <c r="E91" s="37"/>
      <c r="F91" s="37"/>
      <c r="G91" s="103"/>
      <c r="H91" s="154"/>
      <c r="I91" s="106"/>
      <c r="J91" s="155"/>
      <c r="K91" s="156"/>
      <c r="L91" s="157"/>
      <c r="M91" s="106"/>
      <c r="N91" s="106"/>
      <c r="O91" s="106"/>
      <c r="P91" s="158"/>
      <c r="Q91" s="106"/>
      <c r="R91" s="105"/>
    </row>
    <row r="92" spans="1:19" s="164" customFormat="1" x14ac:dyDescent="0.2">
      <c r="A92" s="63"/>
      <c r="B92" s="64"/>
      <c r="C92" s="65"/>
      <c r="D92" s="159" t="s">
        <v>38</v>
      </c>
      <c r="E92" s="160">
        <f t="shared" ref="E92:R92" si="8">SUM(E35:E91)</f>
        <v>9425000000</v>
      </c>
      <c r="F92" s="160">
        <f t="shared" si="8"/>
        <v>0</v>
      </c>
      <c r="G92" s="182">
        <f t="shared" si="8"/>
        <v>19503535</v>
      </c>
      <c r="H92" s="163">
        <f t="shared" si="8"/>
        <v>10107917.460000001</v>
      </c>
      <c r="I92" s="117">
        <f t="shared" si="8"/>
        <v>6981317.879999999</v>
      </c>
      <c r="J92" s="164">
        <f t="shared" si="8"/>
        <v>17089235.34</v>
      </c>
      <c r="K92" s="125">
        <f t="shared" si="8"/>
        <v>2414299.6599999992</v>
      </c>
      <c r="L92" s="165">
        <f t="shared" si="8"/>
        <v>8145826.6200000001</v>
      </c>
      <c r="M92" s="117">
        <f t="shared" si="8"/>
        <v>6138664.3799999999</v>
      </c>
      <c r="N92" s="117">
        <f t="shared" si="8"/>
        <v>2007162.2399999993</v>
      </c>
      <c r="O92" s="117">
        <f t="shared" si="8"/>
        <v>8145826.6200000001</v>
      </c>
      <c r="P92" s="120">
        <f t="shared" si="8"/>
        <v>-906051.87000000011</v>
      </c>
      <c r="Q92" s="117">
        <f t="shared" si="8"/>
        <v>16246581.839999998</v>
      </c>
      <c r="R92" s="118">
        <f t="shared" si="8"/>
        <v>8082428.2499999991</v>
      </c>
      <c r="S92" s="73"/>
    </row>
    <row r="93" spans="1:19" s="164" customFormat="1" x14ac:dyDescent="0.2">
      <c r="A93" s="63"/>
      <c r="B93" s="64"/>
      <c r="C93" s="65"/>
      <c r="D93" s="159"/>
      <c r="E93" s="117"/>
      <c r="F93" s="117"/>
      <c r="H93" s="163"/>
      <c r="I93" s="117"/>
      <c r="K93" s="125"/>
      <c r="L93" s="165"/>
      <c r="M93" s="117"/>
      <c r="N93" s="117"/>
      <c r="O93" s="117"/>
      <c r="P93" s="120"/>
      <c r="Q93" s="117"/>
      <c r="R93" s="118"/>
      <c r="S93" s="73"/>
    </row>
    <row r="94" spans="1:19" x14ac:dyDescent="0.2">
      <c r="A94" s="51"/>
      <c r="B94" s="52" t="s">
        <v>41</v>
      </c>
      <c r="C94" s="53"/>
      <c r="D94" s="54" t="s">
        <v>27</v>
      </c>
      <c r="E94" s="37"/>
      <c r="F94" s="37"/>
      <c r="G94" s="103"/>
      <c r="H94" s="148"/>
      <c r="I94" s="37"/>
      <c r="J94" s="103"/>
      <c r="K94" s="149"/>
      <c r="L94" s="48"/>
      <c r="M94" s="37"/>
      <c r="N94" s="37"/>
      <c r="O94" s="37"/>
      <c r="P94" s="150"/>
      <c r="Q94" s="37"/>
      <c r="R94" s="38"/>
    </row>
    <row r="95" spans="1:19" x14ac:dyDescent="0.2">
      <c r="A95" s="51"/>
      <c r="B95" s="52"/>
      <c r="C95" s="53">
        <v>157</v>
      </c>
      <c r="D95" s="183" t="s">
        <v>132</v>
      </c>
      <c r="E95" s="37"/>
      <c r="F95" s="37"/>
      <c r="G95" s="103">
        <v>3663815.23</v>
      </c>
      <c r="H95" s="179">
        <f>'[1]157'!F33</f>
        <v>3491052.23</v>
      </c>
      <c r="I95" s="44">
        <f>'[1]157'!G24</f>
        <v>0</v>
      </c>
      <c r="J95" s="152">
        <f>'[1]157'!H33</f>
        <v>3491052.23</v>
      </c>
      <c r="K95" s="153">
        <f>G95-J95</f>
        <v>172763</v>
      </c>
      <c r="L95" s="180">
        <f>'[1]159RD'!F20</f>
        <v>0</v>
      </c>
      <c r="M95" s="44">
        <f>'[1]159RD'!G20</f>
        <v>0</v>
      </c>
      <c r="N95" s="45">
        <f>L95-M95</f>
        <v>0</v>
      </c>
      <c r="O95" s="45">
        <f>M95+N95</f>
        <v>0</v>
      </c>
      <c r="P95" s="101">
        <f>-'[1]159RD'!I22</f>
        <v>0</v>
      </c>
      <c r="Q95" s="45">
        <f>H95+M95</f>
        <v>3491052.23</v>
      </c>
      <c r="R95" s="46">
        <f>I95+N95+P95</f>
        <v>0</v>
      </c>
    </row>
    <row r="96" spans="1:19" x14ac:dyDescent="0.2">
      <c r="A96" s="51"/>
      <c r="B96" s="52"/>
      <c r="C96" s="53">
        <v>158</v>
      </c>
      <c r="D96" s="183" t="s">
        <v>133</v>
      </c>
      <c r="E96" s="37"/>
      <c r="F96" s="37"/>
      <c r="G96" s="103">
        <v>11900000</v>
      </c>
      <c r="H96" s="179">
        <f>'[1]158'!F33</f>
        <v>11900000</v>
      </c>
      <c r="I96" s="44">
        <f>'[1]158'!G33</f>
        <v>0</v>
      </c>
      <c r="J96" s="152">
        <f>'[1]158'!H33</f>
        <v>11900000</v>
      </c>
      <c r="K96" s="153">
        <f>G96-J96</f>
        <v>0</v>
      </c>
      <c r="L96" s="180">
        <f>'[1]159RD'!F21</f>
        <v>0</v>
      </c>
      <c r="M96" s="44">
        <f>'[1]159RD'!G21</f>
        <v>0</v>
      </c>
      <c r="N96" s="45">
        <f>L96-M96</f>
        <v>0</v>
      </c>
      <c r="O96" s="45">
        <f>M96+N96</f>
        <v>0</v>
      </c>
      <c r="P96" s="101">
        <f>-'[1]159RD'!I23</f>
        <v>0</v>
      </c>
      <c r="Q96" s="45">
        <f>H96+M96</f>
        <v>11900000</v>
      </c>
      <c r="R96" s="46">
        <f>I96+N96+P96</f>
        <v>0</v>
      </c>
    </row>
    <row r="97" spans="1:19" x14ac:dyDescent="0.2">
      <c r="A97" s="51"/>
      <c r="B97" s="52"/>
      <c r="C97" s="53"/>
      <c r="D97" s="183" t="s">
        <v>134</v>
      </c>
      <c r="E97" s="37"/>
      <c r="F97" s="37"/>
      <c r="G97" s="103"/>
      <c r="H97" s="179">
        <f>'[1]158'!F34</f>
        <v>0</v>
      </c>
      <c r="I97" s="44">
        <f>'[1]158'!G34</f>
        <v>0</v>
      </c>
      <c r="J97" s="152">
        <f>'[1]158'!H34</f>
        <v>0</v>
      </c>
      <c r="K97" s="153">
        <f>G97-J97</f>
        <v>0</v>
      </c>
      <c r="L97" s="180">
        <f>'[1]159RD'!F22</f>
        <v>0</v>
      </c>
      <c r="M97" s="44">
        <f>'[1]159RD'!G22</f>
        <v>0</v>
      </c>
      <c r="N97" s="45">
        <f>L97-M97</f>
        <v>0</v>
      </c>
      <c r="O97" s="45">
        <f>M97+N97</f>
        <v>0</v>
      </c>
      <c r="P97" s="101">
        <f>-'[1]159RD'!I24</f>
        <v>0</v>
      </c>
      <c r="Q97" s="45">
        <f>H97+M97</f>
        <v>0</v>
      </c>
      <c r="R97" s="46">
        <f>I97+N97+P97</f>
        <v>0</v>
      </c>
    </row>
    <row r="98" spans="1:19" x14ac:dyDescent="0.2">
      <c r="A98" s="51"/>
      <c r="B98" s="52"/>
      <c r="C98" s="53">
        <v>159</v>
      </c>
      <c r="D98" s="78" t="s">
        <v>135</v>
      </c>
      <c r="E98" s="184">
        <v>0</v>
      </c>
      <c r="F98" s="184">
        <v>0</v>
      </c>
      <c r="G98" s="185">
        <v>250000</v>
      </c>
      <c r="H98" s="186">
        <f>'[1]159'!F27</f>
        <v>210290.28</v>
      </c>
      <c r="I98" s="187">
        <f>'[1]159'!G27</f>
        <v>0</v>
      </c>
      <c r="J98" s="188">
        <f>'[1]159'!H27</f>
        <v>210290.28</v>
      </c>
      <c r="K98" s="189">
        <f>G98-J98</f>
        <v>39709.72</v>
      </c>
      <c r="L98" s="190">
        <f>'[1]159RD'!F23</f>
        <v>0</v>
      </c>
      <c r="M98" s="187">
        <f>'[1]159RD'!G23</f>
        <v>0</v>
      </c>
      <c r="N98" s="60">
        <f>L98-M98</f>
        <v>0</v>
      </c>
      <c r="O98" s="60">
        <f>M98+N98</f>
        <v>0</v>
      </c>
      <c r="P98" s="191">
        <f>-'[1]159RD'!I25</f>
        <v>0</v>
      </c>
      <c r="Q98" s="60">
        <f>H98+M98</f>
        <v>210290.28</v>
      </c>
      <c r="R98" s="59">
        <f>I98+N98+P98</f>
        <v>0</v>
      </c>
    </row>
    <row r="99" spans="1:19" s="164" customFormat="1" x14ac:dyDescent="0.2">
      <c r="A99" s="63"/>
      <c r="B99" s="64"/>
      <c r="C99" s="65"/>
      <c r="D99" s="159" t="s">
        <v>43</v>
      </c>
      <c r="E99" s="160">
        <f>SUM(E98:E98)</f>
        <v>0</v>
      </c>
      <c r="F99" s="161">
        <f>SUM(F98:F98)</f>
        <v>0</v>
      </c>
      <c r="G99" s="162">
        <f t="shared" ref="G99:R99" si="9">SUM(G95:G98)</f>
        <v>15813815.23</v>
      </c>
      <c r="H99" s="163">
        <f t="shared" si="9"/>
        <v>15601342.51</v>
      </c>
      <c r="I99" s="117">
        <f t="shared" si="9"/>
        <v>0</v>
      </c>
      <c r="J99" s="117">
        <f t="shared" si="9"/>
        <v>15601342.51</v>
      </c>
      <c r="K99" s="125">
        <f t="shared" si="9"/>
        <v>212472.72</v>
      </c>
      <c r="L99" s="165">
        <f t="shared" si="9"/>
        <v>0</v>
      </c>
      <c r="M99" s="117">
        <f t="shared" si="9"/>
        <v>0</v>
      </c>
      <c r="N99" s="117">
        <f t="shared" si="9"/>
        <v>0</v>
      </c>
      <c r="O99" s="117">
        <f t="shared" si="9"/>
        <v>0</v>
      </c>
      <c r="P99" s="120">
        <f t="shared" si="9"/>
        <v>0</v>
      </c>
      <c r="Q99" s="117">
        <f t="shared" si="9"/>
        <v>15601342.51</v>
      </c>
      <c r="R99" s="118">
        <f t="shared" si="9"/>
        <v>0</v>
      </c>
      <c r="S99" s="73"/>
    </row>
    <row r="100" spans="1:19" x14ac:dyDescent="0.2">
      <c r="A100" s="51"/>
      <c r="B100" s="52"/>
      <c r="C100" s="53"/>
      <c r="D100" s="37"/>
      <c r="E100" s="37"/>
      <c r="F100" s="37"/>
      <c r="G100" s="103"/>
      <c r="H100" s="148"/>
      <c r="I100" s="37"/>
      <c r="J100" s="103"/>
      <c r="K100" s="149"/>
      <c r="L100" s="48"/>
      <c r="M100" s="37"/>
      <c r="N100" s="37"/>
      <c r="O100" s="37"/>
      <c r="P100" s="150"/>
      <c r="Q100" s="37"/>
      <c r="R100" s="38"/>
      <c r="S100" s="103"/>
    </row>
    <row r="101" spans="1:19" x14ac:dyDescent="0.2">
      <c r="A101" s="51"/>
      <c r="B101" s="52" t="s">
        <v>44</v>
      </c>
      <c r="C101" s="53"/>
      <c r="D101" s="55" t="s">
        <v>136</v>
      </c>
      <c r="E101" s="55"/>
      <c r="F101" s="55"/>
      <c r="G101" s="136"/>
      <c r="H101" s="148"/>
      <c r="I101" s="37"/>
      <c r="J101" s="103"/>
      <c r="K101" s="149"/>
      <c r="L101" s="48"/>
      <c r="M101" s="37"/>
      <c r="N101" s="37"/>
      <c r="O101" s="37"/>
      <c r="P101" s="150"/>
      <c r="Q101" s="37"/>
      <c r="R101" s="38"/>
    </row>
    <row r="102" spans="1:19" x14ac:dyDescent="0.2">
      <c r="A102" s="51"/>
      <c r="B102" s="52"/>
      <c r="C102" s="53"/>
      <c r="D102" s="37"/>
      <c r="E102" s="37"/>
      <c r="F102" s="37"/>
      <c r="G102" s="103"/>
      <c r="H102" s="148"/>
      <c r="I102" s="37"/>
      <c r="J102" s="103"/>
      <c r="K102" s="149"/>
      <c r="L102" s="48"/>
      <c r="M102" s="37"/>
      <c r="N102" s="37"/>
      <c r="O102" s="37"/>
      <c r="P102" s="150"/>
      <c r="Q102" s="37"/>
      <c r="R102" s="38"/>
    </row>
    <row r="103" spans="1:19" x14ac:dyDescent="0.2">
      <c r="A103" s="51"/>
      <c r="B103" s="52"/>
      <c r="C103" s="53">
        <v>160</v>
      </c>
      <c r="D103" s="37" t="s">
        <v>137</v>
      </c>
      <c r="E103" s="37">
        <v>2419173000</v>
      </c>
      <c r="F103" s="37">
        <v>0</v>
      </c>
      <c r="G103" s="103">
        <v>13052231.82</v>
      </c>
      <c r="H103" s="151">
        <f>'[1]160'!F28</f>
        <v>0</v>
      </c>
      <c r="I103" s="45">
        <f>'[1]160'!G28</f>
        <v>0</v>
      </c>
      <c r="J103" s="152">
        <f>SUM(H103:I103)</f>
        <v>0</v>
      </c>
      <c r="K103" s="153">
        <f>G103-J103</f>
        <v>13052231.82</v>
      </c>
      <c r="L103" s="89">
        <f>'[1]160RD'!F24</f>
        <v>0</v>
      </c>
      <c r="M103" s="45">
        <f>'[1]160RD'!G24</f>
        <v>0</v>
      </c>
      <c r="N103" s="45">
        <f>L103-M103</f>
        <v>0</v>
      </c>
      <c r="O103" s="45">
        <f>M103+N103</f>
        <v>0</v>
      </c>
      <c r="P103" s="101">
        <f>'[1]160RD'!I24</f>
        <v>0</v>
      </c>
      <c r="Q103" s="45">
        <f>H103+M103</f>
        <v>0</v>
      </c>
      <c r="R103" s="46">
        <f>I103+N103+P103</f>
        <v>0</v>
      </c>
    </row>
    <row r="104" spans="1:19" x14ac:dyDescent="0.2">
      <c r="A104" s="51"/>
      <c r="B104" s="52"/>
      <c r="C104" s="53"/>
      <c r="D104" s="37"/>
      <c r="E104" s="37">
        <v>9800000000</v>
      </c>
      <c r="F104" s="37">
        <v>500300617</v>
      </c>
      <c r="G104" s="103"/>
      <c r="H104" s="151"/>
      <c r="I104" s="45"/>
      <c r="J104" s="152"/>
      <c r="K104" s="153"/>
      <c r="L104" s="89"/>
      <c r="M104" s="45"/>
      <c r="N104" s="45"/>
      <c r="O104" s="45"/>
      <c r="P104" s="101"/>
      <c r="Q104" s="45"/>
      <c r="R104" s="46"/>
    </row>
    <row r="105" spans="1:19" s="164" customFormat="1" x14ac:dyDescent="0.2">
      <c r="A105" s="63"/>
      <c r="B105" s="64"/>
      <c r="C105" s="65"/>
      <c r="D105" s="159" t="s">
        <v>46</v>
      </c>
      <c r="E105" s="160">
        <f t="shared" ref="E105:R105" si="10">SUM(E103:E104)</f>
        <v>12219173000</v>
      </c>
      <c r="F105" s="160">
        <f t="shared" si="10"/>
        <v>500300617</v>
      </c>
      <c r="G105" s="182">
        <f t="shared" si="10"/>
        <v>13052231.82</v>
      </c>
      <c r="H105" s="192">
        <f t="shared" si="10"/>
        <v>0</v>
      </c>
      <c r="I105" s="161">
        <f t="shared" si="10"/>
        <v>0</v>
      </c>
      <c r="J105" s="161">
        <f t="shared" si="10"/>
        <v>0</v>
      </c>
      <c r="K105" s="182">
        <f t="shared" si="10"/>
        <v>13052231.82</v>
      </c>
      <c r="L105" s="193">
        <f t="shared" si="10"/>
        <v>0</v>
      </c>
      <c r="M105" s="161">
        <f t="shared" si="10"/>
        <v>0</v>
      </c>
      <c r="N105" s="161">
        <f t="shared" si="10"/>
        <v>0</v>
      </c>
      <c r="O105" s="161">
        <f t="shared" si="10"/>
        <v>0</v>
      </c>
      <c r="P105" s="194">
        <f t="shared" si="10"/>
        <v>0</v>
      </c>
      <c r="Q105" s="161">
        <f t="shared" si="10"/>
        <v>0</v>
      </c>
      <c r="R105" s="166">
        <f t="shared" si="10"/>
        <v>0</v>
      </c>
      <c r="S105" s="73"/>
    </row>
    <row r="106" spans="1:19" x14ac:dyDescent="0.2">
      <c r="A106" s="51"/>
      <c r="B106" s="52"/>
      <c r="C106" s="53"/>
      <c r="D106" s="37"/>
      <c r="E106" s="37"/>
      <c r="F106" s="37"/>
      <c r="G106" s="103"/>
      <c r="H106" s="154"/>
      <c r="I106" s="106"/>
      <c r="J106" s="155"/>
      <c r="K106" s="156"/>
      <c r="L106" s="157"/>
      <c r="M106" s="106"/>
      <c r="N106" s="106"/>
      <c r="O106" s="106"/>
      <c r="P106" s="158"/>
      <c r="Q106" s="106"/>
      <c r="R106" s="105"/>
    </row>
    <row r="107" spans="1:19" s="164" customFormat="1" x14ac:dyDescent="0.2">
      <c r="A107" s="63"/>
      <c r="B107" s="64"/>
      <c r="C107" s="65"/>
      <c r="D107" s="117" t="s">
        <v>138</v>
      </c>
      <c r="E107" s="161">
        <f t="shared" ref="E107:R107" si="11">E15+E24+E31+E92+E99+E105</f>
        <v>40094173000</v>
      </c>
      <c r="F107" s="161">
        <f t="shared" si="11"/>
        <v>500300617</v>
      </c>
      <c r="G107" s="162">
        <f t="shared" si="11"/>
        <v>79520771.050000012</v>
      </c>
      <c r="H107" s="192">
        <f t="shared" si="11"/>
        <v>51333998.149999999</v>
      </c>
      <c r="I107" s="161">
        <f t="shared" si="11"/>
        <v>9680171.3699999992</v>
      </c>
      <c r="J107" s="162">
        <f t="shared" si="11"/>
        <v>61014169.520000003</v>
      </c>
      <c r="K107" s="182">
        <f t="shared" si="11"/>
        <v>18506601.529999997</v>
      </c>
      <c r="L107" s="193">
        <f t="shared" si="11"/>
        <v>17585473.18</v>
      </c>
      <c r="M107" s="161">
        <f t="shared" si="11"/>
        <v>8480205.8599999994</v>
      </c>
      <c r="N107" s="161">
        <f t="shared" si="11"/>
        <v>9105267.3200000003</v>
      </c>
      <c r="O107" s="161">
        <f t="shared" si="11"/>
        <v>17585473.18</v>
      </c>
      <c r="P107" s="194">
        <f t="shared" si="11"/>
        <v>-906093.79000000015</v>
      </c>
      <c r="Q107" s="161">
        <f t="shared" si="11"/>
        <v>59814204.009999998</v>
      </c>
      <c r="R107" s="166">
        <f t="shared" si="11"/>
        <v>17879344.899999999</v>
      </c>
      <c r="S107" s="73"/>
    </row>
    <row r="108" spans="1:19" x14ac:dyDescent="0.2">
      <c r="A108" s="51"/>
      <c r="B108" s="52"/>
      <c r="C108" s="53"/>
      <c r="D108" s="37"/>
      <c r="E108" s="37"/>
      <c r="F108" s="37"/>
      <c r="G108" s="103"/>
      <c r="H108" s="148"/>
      <c r="I108" s="37"/>
      <c r="J108" s="103"/>
      <c r="K108" s="149"/>
      <c r="L108" s="48"/>
      <c r="M108" s="37"/>
      <c r="N108" s="37"/>
      <c r="O108" s="37"/>
      <c r="P108" s="150"/>
      <c r="Q108" s="37"/>
      <c r="R108" s="38"/>
    </row>
    <row r="109" spans="1:19" x14ac:dyDescent="0.2">
      <c r="A109" s="51" t="s">
        <v>26</v>
      </c>
      <c r="B109" s="52"/>
      <c r="C109" s="53"/>
      <c r="D109" s="55" t="s">
        <v>139</v>
      </c>
      <c r="E109" s="55"/>
      <c r="F109" s="55"/>
      <c r="G109" s="136"/>
      <c r="H109" s="148"/>
      <c r="I109" s="37"/>
      <c r="J109" s="103"/>
      <c r="K109" s="149"/>
      <c r="L109" s="48"/>
      <c r="M109" s="37"/>
      <c r="N109" s="37"/>
      <c r="O109" s="37"/>
      <c r="P109" s="150"/>
      <c r="Q109" s="37"/>
      <c r="R109" s="38"/>
    </row>
    <row r="110" spans="1:19" x14ac:dyDescent="0.2">
      <c r="A110" s="51"/>
      <c r="B110" s="52"/>
      <c r="C110" s="53"/>
      <c r="D110" s="37"/>
      <c r="E110" s="37"/>
      <c r="F110" s="37"/>
      <c r="G110" s="103"/>
      <c r="H110" s="148"/>
      <c r="I110" s="37"/>
      <c r="J110" s="103"/>
      <c r="K110" s="149"/>
      <c r="L110" s="48"/>
      <c r="M110" s="37"/>
      <c r="N110" s="37"/>
      <c r="O110" s="37"/>
      <c r="P110" s="150"/>
      <c r="Q110" s="37"/>
      <c r="R110" s="38"/>
    </row>
    <row r="111" spans="1:19" x14ac:dyDescent="0.2">
      <c r="A111" s="51"/>
      <c r="B111" s="52" t="s">
        <v>48</v>
      </c>
      <c r="C111" s="53"/>
      <c r="D111" s="55" t="s">
        <v>140</v>
      </c>
      <c r="E111" s="55"/>
      <c r="F111" s="55"/>
      <c r="G111" s="136"/>
      <c r="H111" s="148"/>
      <c r="I111" s="37"/>
      <c r="J111" s="103"/>
      <c r="K111" s="149"/>
      <c r="L111" s="48"/>
      <c r="M111" s="37"/>
      <c r="N111" s="37"/>
      <c r="O111" s="37"/>
      <c r="P111" s="150"/>
      <c r="Q111" s="37"/>
      <c r="R111" s="38"/>
    </row>
    <row r="112" spans="1:19" x14ac:dyDescent="0.2">
      <c r="A112" s="51"/>
      <c r="B112" s="52"/>
      <c r="C112" s="53"/>
      <c r="D112" s="37"/>
      <c r="E112" s="37"/>
      <c r="F112" s="37"/>
      <c r="G112" s="103"/>
      <c r="H112" s="151"/>
      <c r="I112" s="45"/>
      <c r="J112" s="152"/>
      <c r="K112" s="153"/>
      <c r="L112" s="89"/>
      <c r="M112" s="45"/>
      <c r="N112" s="45"/>
      <c r="O112" s="45"/>
      <c r="P112" s="101"/>
      <c r="Q112" s="45"/>
      <c r="R112" s="46"/>
    </row>
    <row r="113" spans="1:19" x14ac:dyDescent="0.2">
      <c r="A113" s="51"/>
      <c r="B113" s="52"/>
      <c r="C113" s="53"/>
      <c r="D113" s="37"/>
      <c r="E113" s="37"/>
      <c r="F113" s="37"/>
      <c r="G113" s="103"/>
      <c r="H113" s="154"/>
      <c r="I113" s="106"/>
      <c r="J113" s="155"/>
      <c r="K113" s="156"/>
      <c r="L113" s="157"/>
      <c r="M113" s="106"/>
      <c r="N113" s="106"/>
      <c r="O113" s="106"/>
      <c r="P113" s="158"/>
      <c r="Q113" s="106"/>
      <c r="R113" s="105"/>
    </row>
    <row r="114" spans="1:19" s="164" customFormat="1" x14ac:dyDescent="0.2">
      <c r="A114" s="63"/>
      <c r="B114" s="64"/>
      <c r="C114" s="65"/>
      <c r="D114" s="159" t="s">
        <v>58</v>
      </c>
      <c r="E114" s="161">
        <f>SUM(E112:E113)</f>
        <v>0</v>
      </c>
      <c r="F114" s="161">
        <f>SUM(F112:F113)</f>
        <v>0</v>
      </c>
      <c r="G114" s="162">
        <f>SUM(G112:G113)</f>
        <v>0</v>
      </c>
      <c r="H114" s="192">
        <f>SUM(H112:H113)</f>
        <v>0</v>
      </c>
      <c r="I114" s="161">
        <f t="shared" ref="I114:Q114" si="12">SUM(I112:I113)</f>
        <v>0</v>
      </c>
      <c r="J114" s="162">
        <v>0</v>
      </c>
      <c r="K114" s="182">
        <f>SUM(K112:K113)</f>
        <v>0</v>
      </c>
      <c r="L114" s="193">
        <f t="shared" si="12"/>
        <v>0</v>
      </c>
      <c r="M114" s="161">
        <f t="shared" si="12"/>
        <v>0</v>
      </c>
      <c r="N114" s="161">
        <f t="shared" si="12"/>
        <v>0</v>
      </c>
      <c r="O114" s="161">
        <f t="shared" si="12"/>
        <v>0</v>
      </c>
      <c r="P114" s="194">
        <f t="shared" si="12"/>
        <v>0</v>
      </c>
      <c r="Q114" s="161">
        <f t="shared" si="12"/>
        <v>0</v>
      </c>
      <c r="R114" s="166">
        <f>SUM(R112:R113)</f>
        <v>0</v>
      </c>
      <c r="S114" s="73"/>
    </row>
    <row r="115" spans="1:19" x14ac:dyDescent="0.2">
      <c r="A115" s="51"/>
      <c r="B115" s="52"/>
      <c r="C115" s="53"/>
      <c r="D115" s="37"/>
      <c r="E115" s="37"/>
      <c r="F115" s="37"/>
      <c r="G115" s="103"/>
      <c r="H115" s="148"/>
      <c r="I115" s="37"/>
      <c r="J115" s="103"/>
      <c r="K115" s="149"/>
      <c r="L115" s="48"/>
      <c r="M115" s="37"/>
      <c r="N115" s="37"/>
      <c r="O115" s="37"/>
      <c r="P115" s="150"/>
      <c r="Q115" s="37"/>
      <c r="R115" s="38"/>
    </row>
    <row r="116" spans="1:19" x14ac:dyDescent="0.2">
      <c r="A116" s="51"/>
      <c r="B116" s="52" t="s">
        <v>141</v>
      </c>
      <c r="C116" s="53"/>
      <c r="D116" s="55" t="s">
        <v>142</v>
      </c>
      <c r="E116" s="55"/>
      <c r="F116" s="55"/>
      <c r="G116" s="136"/>
      <c r="H116" s="148"/>
      <c r="I116" s="37"/>
      <c r="J116" s="103"/>
      <c r="K116" s="149"/>
      <c r="L116" s="48"/>
      <c r="M116" s="37"/>
      <c r="N116" s="37"/>
      <c r="O116" s="37"/>
      <c r="P116" s="150"/>
      <c r="Q116" s="37"/>
      <c r="R116" s="38"/>
    </row>
    <row r="117" spans="1:19" x14ac:dyDescent="0.2">
      <c r="A117" s="51"/>
      <c r="B117" s="52"/>
      <c r="C117" s="53"/>
      <c r="D117" s="55" t="s">
        <v>143</v>
      </c>
      <c r="E117" s="55"/>
      <c r="F117" s="55"/>
      <c r="G117" s="136"/>
      <c r="H117" s="148"/>
      <c r="I117" s="37"/>
      <c r="J117" s="103"/>
      <c r="K117" s="149"/>
      <c r="L117" s="48"/>
      <c r="M117" s="37"/>
      <c r="N117" s="37"/>
      <c r="O117" s="37"/>
      <c r="P117" s="150"/>
      <c r="Q117" s="37"/>
      <c r="R117" s="38"/>
    </row>
    <row r="118" spans="1:19" x14ac:dyDescent="0.2">
      <c r="A118" s="51"/>
      <c r="B118" s="52"/>
      <c r="C118" s="53"/>
      <c r="D118" s="37"/>
      <c r="E118" s="37"/>
      <c r="F118" s="37"/>
      <c r="G118" s="103"/>
      <c r="H118" s="148"/>
      <c r="I118" s="37"/>
      <c r="J118" s="103"/>
      <c r="K118" s="149"/>
      <c r="L118" s="48"/>
      <c r="M118" s="37"/>
      <c r="N118" s="37"/>
      <c r="O118" s="37"/>
      <c r="P118" s="150"/>
      <c r="Q118" s="37"/>
      <c r="R118" s="38"/>
    </row>
    <row r="119" spans="1:19" x14ac:dyDescent="0.2">
      <c r="A119" s="51"/>
      <c r="B119" s="52"/>
      <c r="C119" s="53">
        <v>180</v>
      </c>
      <c r="D119" s="37" t="s">
        <v>144</v>
      </c>
      <c r="E119" s="37">
        <v>1750000000</v>
      </c>
      <c r="F119" s="37"/>
      <c r="G119" s="103">
        <v>600000</v>
      </c>
      <c r="H119" s="151">
        <f>'[1]180'!F98</f>
        <v>189792.03</v>
      </c>
      <c r="I119" s="45">
        <f>'[1]180'!G98</f>
        <v>85820.909999999989</v>
      </c>
      <c r="J119" s="152">
        <f>SUM(H119:I119)</f>
        <v>275612.94</v>
      </c>
      <c r="K119" s="153">
        <f>G119-J119</f>
        <v>324387.06</v>
      </c>
      <c r="L119" s="89">
        <f>'[1]180RD'!F75</f>
        <v>208121.1</v>
      </c>
      <c r="M119" s="45">
        <f>'[1]180RD'!G75</f>
        <v>196470.98</v>
      </c>
      <c r="N119" s="45">
        <f>L119-M119</f>
        <v>11650.119999999995</v>
      </c>
      <c r="O119" s="45">
        <f>M119+N119</f>
        <v>208121.1</v>
      </c>
      <c r="P119" s="101">
        <f>-'[1]180RD'!I75</f>
        <v>-510.72</v>
      </c>
      <c r="Q119" s="45">
        <f>H119+M119</f>
        <v>386263.01</v>
      </c>
      <c r="R119" s="46">
        <f>I119+N119+P119</f>
        <v>96960.309999999983</v>
      </c>
    </row>
    <row r="120" spans="1:19" x14ac:dyDescent="0.2">
      <c r="A120" s="51"/>
      <c r="B120" s="52"/>
      <c r="C120" s="53"/>
      <c r="D120" s="37" t="s">
        <v>145</v>
      </c>
      <c r="E120" s="37"/>
      <c r="F120" s="37"/>
      <c r="G120" s="103"/>
      <c r="H120" s="148"/>
      <c r="I120" s="37"/>
      <c r="J120" s="103"/>
      <c r="K120" s="149"/>
      <c r="L120" s="48"/>
      <c r="M120" s="37"/>
      <c r="N120" s="37"/>
      <c r="O120" s="37"/>
      <c r="P120" s="150"/>
      <c r="Q120" s="37"/>
      <c r="R120" s="38"/>
    </row>
    <row r="121" spans="1:19" x14ac:dyDescent="0.2">
      <c r="A121" s="51"/>
      <c r="B121" s="52"/>
      <c r="C121" s="53"/>
      <c r="D121" s="37" t="s">
        <v>146</v>
      </c>
      <c r="E121" s="37"/>
      <c r="F121" s="37"/>
      <c r="G121" s="103"/>
      <c r="H121" s="148"/>
      <c r="I121" s="37"/>
      <c r="J121" s="103"/>
      <c r="K121" s="149"/>
      <c r="L121" s="48"/>
      <c r="M121" s="37"/>
      <c r="N121" s="37"/>
      <c r="O121" s="37"/>
      <c r="P121" s="150"/>
      <c r="Q121" s="37"/>
      <c r="R121" s="38"/>
    </row>
    <row r="122" spans="1:19" x14ac:dyDescent="0.2">
      <c r="A122" s="51"/>
      <c r="B122" s="52"/>
      <c r="C122" s="53"/>
      <c r="D122" s="37" t="s">
        <v>147</v>
      </c>
      <c r="E122" s="37"/>
      <c r="F122" s="37"/>
      <c r="G122" s="103"/>
      <c r="H122" s="148"/>
      <c r="I122" s="37"/>
      <c r="J122" s="103"/>
      <c r="K122" s="149"/>
      <c r="L122" s="48"/>
      <c r="M122" s="37"/>
      <c r="N122" s="37"/>
      <c r="O122" s="37"/>
      <c r="P122" s="150"/>
      <c r="Q122" s="37"/>
      <c r="R122" s="38"/>
    </row>
    <row r="123" spans="1:19" x14ac:dyDescent="0.2">
      <c r="A123" s="51"/>
      <c r="B123" s="52"/>
      <c r="C123" s="53">
        <v>181</v>
      </c>
      <c r="D123" s="37" t="s">
        <v>148</v>
      </c>
      <c r="E123" s="37">
        <v>400000000</v>
      </c>
      <c r="F123" s="37"/>
      <c r="G123" s="103">
        <v>167000</v>
      </c>
      <c r="H123" s="151">
        <f>'[1]181'!F72</f>
        <v>128462.18000000001</v>
      </c>
      <c r="I123" s="45">
        <f>'[1]181'!G72</f>
        <v>23140.82</v>
      </c>
      <c r="J123" s="152">
        <f>SUM(H123:I123)</f>
        <v>151603</v>
      </c>
      <c r="K123" s="153">
        <f>G123-J123</f>
        <v>15397</v>
      </c>
      <c r="L123" s="89">
        <f>'[1]181RD'!F42</f>
        <v>12968.31</v>
      </c>
      <c r="M123" s="45">
        <f>'[1]181RD'!G42</f>
        <v>12387.92</v>
      </c>
      <c r="N123" s="45">
        <f>L123-M123</f>
        <v>580.38999999999942</v>
      </c>
      <c r="O123" s="45">
        <f>M123+N123</f>
        <v>12968.31</v>
      </c>
      <c r="P123" s="101">
        <f>-'[1]181RD'!I42</f>
        <v>-580.39</v>
      </c>
      <c r="Q123" s="45">
        <f>H123+M123</f>
        <v>140850.1</v>
      </c>
      <c r="R123" s="46">
        <f>I123+N123+P123</f>
        <v>23140.82</v>
      </c>
    </row>
    <row r="124" spans="1:19" x14ac:dyDescent="0.2">
      <c r="A124" s="51"/>
      <c r="B124" s="52"/>
      <c r="C124" s="53"/>
      <c r="D124" s="37" t="s">
        <v>149</v>
      </c>
      <c r="E124" s="37"/>
      <c r="F124" s="37"/>
      <c r="G124" s="103"/>
      <c r="H124" s="148"/>
      <c r="I124" s="37"/>
      <c r="J124" s="103"/>
      <c r="K124" s="149"/>
      <c r="L124" s="48"/>
      <c r="M124" s="37"/>
      <c r="N124" s="37"/>
      <c r="O124" s="37"/>
      <c r="P124" s="150"/>
      <c r="Q124" s="37"/>
      <c r="R124" s="38"/>
    </row>
    <row r="125" spans="1:19" x14ac:dyDescent="0.2">
      <c r="A125" s="51"/>
      <c r="B125" s="52"/>
      <c r="C125" s="53">
        <v>182</v>
      </c>
      <c r="D125" s="37" t="s">
        <v>150</v>
      </c>
      <c r="E125" s="37">
        <v>0</v>
      </c>
      <c r="F125" s="37"/>
      <c r="G125" s="103">
        <v>100000</v>
      </c>
      <c r="H125" s="151">
        <f>'[1]182'!F31</f>
        <v>32323.5</v>
      </c>
      <c r="I125" s="45">
        <f>'[1]182'!G31</f>
        <v>0</v>
      </c>
      <c r="J125" s="152">
        <f>SUM(H125:I125)</f>
        <v>32323.5</v>
      </c>
      <c r="K125" s="153">
        <f>G125-J125</f>
        <v>67676.5</v>
      </c>
      <c r="L125" s="89">
        <f>'[1]182RD'!F31</f>
        <v>101435.78</v>
      </c>
      <c r="M125" s="45">
        <f>'[1]182RD'!G31</f>
        <v>66712.710000000006</v>
      </c>
      <c r="N125" s="45">
        <f>L125-M125</f>
        <v>34723.069999999992</v>
      </c>
      <c r="O125" s="45">
        <f>M125+N125</f>
        <v>101435.78</v>
      </c>
      <c r="P125" s="101">
        <f>-'[1]182RD'!I31</f>
        <v>-17673.07</v>
      </c>
      <c r="Q125" s="45">
        <f>H125+M125</f>
        <v>99036.21</v>
      </c>
      <c r="R125" s="46">
        <f>I125+N125+P125</f>
        <v>17049.999999999993</v>
      </c>
    </row>
    <row r="126" spans="1:19" x14ac:dyDescent="0.2">
      <c r="A126" s="51"/>
      <c r="B126" s="52"/>
      <c r="C126" s="53"/>
      <c r="D126" s="37"/>
      <c r="E126" s="37"/>
      <c r="F126" s="37"/>
      <c r="G126" s="103"/>
      <c r="H126" s="151"/>
      <c r="I126" s="45"/>
      <c r="J126" s="152"/>
      <c r="K126" s="153"/>
      <c r="L126" s="89"/>
      <c r="M126" s="45"/>
      <c r="N126" s="45"/>
      <c r="O126" s="45"/>
      <c r="P126" s="101"/>
      <c r="Q126" s="45"/>
      <c r="R126" s="46"/>
    </row>
    <row r="127" spans="1:19" s="164" customFormat="1" x14ac:dyDescent="0.2">
      <c r="A127" s="63"/>
      <c r="B127" s="64"/>
      <c r="C127" s="65"/>
      <c r="D127" s="159" t="s">
        <v>151</v>
      </c>
      <c r="E127" s="117">
        <f t="shared" ref="E127:R127" si="13">SUM(E119:E126)</f>
        <v>2150000000</v>
      </c>
      <c r="F127" s="117">
        <f t="shared" si="13"/>
        <v>0</v>
      </c>
      <c r="G127" s="164">
        <f t="shared" si="13"/>
        <v>867000</v>
      </c>
      <c r="H127" s="163">
        <f t="shared" si="13"/>
        <v>350577.71</v>
      </c>
      <c r="I127" s="117">
        <f t="shared" si="13"/>
        <v>108961.72999999998</v>
      </c>
      <c r="J127" s="164">
        <f t="shared" si="13"/>
        <v>459539.44</v>
      </c>
      <c r="K127" s="125">
        <f t="shared" si="13"/>
        <v>407460.56</v>
      </c>
      <c r="L127" s="165">
        <f t="shared" si="13"/>
        <v>322525.19</v>
      </c>
      <c r="M127" s="117">
        <f t="shared" si="13"/>
        <v>275571.61000000004</v>
      </c>
      <c r="N127" s="117">
        <f t="shared" si="13"/>
        <v>46953.579999999987</v>
      </c>
      <c r="O127" s="117">
        <f t="shared" si="13"/>
        <v>322525.19</v>
      </c>
      <c r="P127" s="120">
        <f t="shared" si="13"/>
        <v>-18764.18</v>
      </c>
      <c r="Q127" s="117">
        <f t="shared" si="13"/>
        <v>626149.31999999995</v>
      </c>
      <c r="R127" s="118">
        <f t="shared" si="13"/>
        <v>137151.12999999998</v>
      </c>
      <c r="S127" s="73"/>
    </row>
    <row r="128" spans="1:19" x14ac:dyDescent="0.2">
      <c r="A128" s="90"/>
      <c r="B128" s="91"/>
      <c r="C128" s="92"/>
      <c r="D128" s="170"/>
      <c r="E128" s="170"/>
      <c r="F128" s="170"/>
      <c r="G128" s="171"/>
      <c r="H128" s="172"/>
      <c r="I128" s="170"/>
      <c r="J128" s="171"/>
      <c r="K128" s="173"/>
      <c r="L128" s="174"/>
      <c r="M128" s="170"/>
      <c r="N128" s="170"/>
      <c r="O128" s="170"/>
      <c r="P128" s="175"/>
      <c r="Q128" s="170"/>
      <c r="R128" s="176"/>
    </row>
    <row r="129" spans="1:19" s="164" customFormat="1" x14ac:dyDescent="0.2">
      <c r="A129" s="63"/>
      <c r="B129" s="64"/>
      <c r="C129" s="65"/>
      <c r="D129" s="117" t="s">
        <v>152</v>
      </c>
      <c r="E129" s="43">
        <f t="shared" ref="E129:R129" si="14">E114+E127</f>
        <v>2150000000</v>
      </c>
      <c r="F129" s="117">
        <f t="shared" si="14"/>
        <v>0</v>
      </c>
      <c r="G129" s="164">
        <f t="shared" si="14"/>
        <v>867000</v>
      </c>
      <c r="H129" s="163">
        <f t="shared" si="14"/>
        <v>350577.71</v>
      </c>
      <c r="I129" s="117">
        <f t="shared" si="14"/>
        <v>108961.72999999998</v>
      </c>
      <c r="J129" s="164">
        <f t="shared" si="14"/>
        <v>459539.44</v>
      </c>
      <c r="K129" s="125">
        <f t="shared" si="14"/>
        <v>407460.56</v>
      </c>
      <c r="L129" s="165">
        <f t="shared" si="14"/>
        <v>322525.19</v>
      </c>
      <c r="M129" s="117">
        <f t="shared" si="14"/>
        <v>275571.61000000004</v>
      </c>
      <c r="N129" s="117">
        <f t="shared" si="14"/>
        <v>46953.579999999987</v>
      </c>
      <c r="O129" s="117">
        <f t="shared" si="14"/>
        <v>322525.19</v>
      </c>
      <c r="P129" s="120">
        <f t="shared" si="14"/>
        <v>-18764.18</v>
      </c>
      <c r="Q129" s="117">
        <f t="shared" si="14"/>
        <v>626149.31999999995</v>
      </c>
      <c r="R129" s="118">
        <f t="shared" si="14"/>
        <v>137151.12999999998</v>
      </c>
      <c r="S129" s="73"/>
    </row>
    <row r="130" spans="1:19" s="164" customFormat="1" x14ac:dyDescent="0.2">
      <c r="A130" s="63"/>
      <c r="B130" s="64"/>
      <c r="C130" s="65"/>
      <c r="D130" s="117"/>
      <c r="E130" s="117"/>
      <c r="F130" s="117"/>
      <c r="H130" s="163"/>
      <c r="I130" s="117"/>
      <c r="K130" s="125"/>
      <c r="L130" s="165"/>
      <c r="M130" s="117"/>
      <c r="N130" s="117"/>
      <c r="O130" s="117"/>
      <c r="P130" s="120"/>
      <c r="Q130" s="117"/>
      <c r="R130" s="118"/>
      <c r="S130" s="73"/>
    </row>
    <row r="131" spans="1:19" s="164" customFormat="1" x14ac:dyDescent="0.2">
      <c r="A131" s="63"/>
      <c r="B131" s="64"/>
      <c r="C131" s="65"/>
      <c r="D131" s="117"/>
      <c r="E131" s="117"/>
      <c r="F131" s="117"/>
      <c r="H131" s="163"/>
      <c r="I131" s="117"/>
      <c r="K131" s="125"/>
      <c r="L131" s="165"/>
      <c r="M131" s="117"/>
      <c r="N131" s="117"/>
      <c r="O131" s="117"/>
      <c r="P131" s="120"/>
      <c r="Q131" s="117"/>
      <c r="R131" s="118"/>
      <c r="S131" s="73"/>
    </row>
    <row r="132" spans="1:19" x14ac:dyDescent="0.2">
      <c r="A132" s="51" t="s">
        <v>31</v>
      </c>
      <c r="B132" s="52"/>
      <c r="C132" s="53"/>
      <c r="D132" s="54" t="s">
        <v>49</v>
      </c>
      <c r="E132" s="55"/>
      <c r="F132" s="55"/>
      <c r="G132" s="136"/>
      <c r="H132" s="148"/>
      <c r="I132" s="37"/>
      <c r="J132" s="103"/>
      <c r="K132" s="149"/>
      <c r="L132" s="48"/>
      <c r="M132" s="37"/>
      <c r="N132" s="37"/>
      <c r="O132" s="37"/>
      <c r="P132" s="150"/>
      <c r="Q132" s="37"/>
      <c r="R132" s="38"/>
    </row>
    <row r="133" spans="1:19" x14ac:dyDescent="0.2">
      <c r="A133" s="51"/>
      <c r="B133" s="52"/>
      <c r="C133" s="53"/>
      <c r="D133" s="37"/>
      <c r="E133" s="37"/>
      <c r="F133" s="37"/>
      <c r="G133" s="103"/>
      <c r="H133" s="148"/>
      <c r="I133" s="37"/>
      <c r="J133" s="103"/>
      <c r="K133" s="149"/>
      <c r="L133" s="48"/>
      <c r="M133" s="37"/>
      <c r="N133" s="37"/>
      <c r="O133" s="37"/>
      <c r="P133" s="150"/>
      <c r="Q133" s="37"/>
      <c r="R133" s="38"/>
    </row>
    <row r="134" spans="1:19" x14ac:dyDescent="0.2">
      <c r="A134" s="51"/>
      <c r="B134" s="52" t="s">
        <v>153</v>
      </c>
      <c r="C134" s="53"/>
      <c r="D134" s="54" t="s">
        <v>50</v>
      </c>
      <c r="E134" s="55"/>
      <c r="F134" s="55"/>
      <c r="G134" s="136"/>
      <c r="H134" s="148"/>
      <c r="I134" s="37"/>
      <c r="J134" s="103"/>
      <c r="K134" s="149"/>
      <c r="L134" s="48"/>
      <c r="M134" s="37"/>
      <c r="N134" s="37"/>
      <c r="O134" s="37"/>
      <c r="P134" s="150"/>
      <c r="Q134" s="37"/>
      <c r="R134" s="38"/>
    </row>
    <row r="135" spans="1:19" x14ac:dyDescent="0.2">
      <c r="A135" s="51"/>
      <c r="B135" s="52"/>
      <c r="C135" s="53"/>
      <c r="D135" s="36"/>
      <c r="E135" s="37"/>
      <c r="F135" s="37"/>
      <c r="G135" s="103"/>
      <c r="H135" s="148"/>
      <c r="I135" s="37"/>
      <c r="J135" s="103"/>
      <c r="K135" s="149"/>
      <c r="L135" s="48"/>
      <c r="M135" s="37"/>
      <c r="N135" s="37"/>
      <c r="O135" s="37"/>
      <c r="P135" s="150"/>
      <c r="Q135" s="37"/>
      <c r="R135" s="38"/>
    </row>
    <row r="136" spans="1:19" x14ac:dyDescent="0.2">
      <c r="A136" s="51"/>
      <c r="B136" s="52"/>
      <c r="C136" s="53">
        <v>190</v>
      </c>
      <c r="D136" s="36" t="s">
        <v>154</v>
      </c>
      <c r="E136" s="37">
        <v>50000000</v>
      </c>
      <c r="F136" s="37">
        <v>0</v>
      </c>
      <c r="G136" s="103">
        <v>45000</v>
      </c>
      <c r="H136" s="151">
        <f>[1]PARTITA!F34</f>
        <v>18500</v>
      </c>
      <c r="I136" s="45">
        <f>[1]PARTITA!G34</f>
        <v>0</v>
      </c>
      <c r="J136" s="152">
        <f>SUM(H136:I136)</f>
        <v>18500</v>
      </c>
      <c r="K136" s="195">
        <f>G136-J136</f>
        <v>26500</v>
      </c>
      <c r="L136" s="89">
        <f>[1]PARTITARD!F25</f>
        <v>0</v>
      </c>
      <c r="M136" s="45">
        <f>[1]PARTITARD!G25</f>
        <v>0</v>
      </c>
      <c r="N136" s="45">
        <f>L136-M136</f>
        <v>0</v>
      </c>
      <c r="O136" s="45">
        <f>M136+N136</f>
        <v>0</v>
      </c>
      <c r="P136" s="101">
        <f>-[1]PARTITARD!I25</f>
        <v>0</v>
      </c>
      <c r="Q136" s="45">
        <f>H136+M136</f>
        <v>18500</v>
      </c>
      <c r="R136" s="46">
        <f>I136+N136+P136</f>
        <v>0</v>
      </c>
    </row>
    <row r="137" spans="1:19" x14ac:dyDescent="0.2">
      <c r="A137" s="51"/>
      <c r="B137" s="52"/>
      <c r="C137" s="53"/>
      <c r="D137" s="36" t="s">
        <v>155</v>
      </c>
      <c r="E137" s="37"/>
      <c r="F137" s="37"/>
      <c r="G137" s="103"/>
      <c r="H137" s="151"/>
      <c r="I137" s="45"/>
      <c r="J137" s="152"/>
      <c r="K137" s="153"/>
      <c r="L137" s="89"/>
      <c r="M137" s="45"/>
      <c r="N137" s="45"/>
      <c r="O137" s="45"/>
      <c r="P137" s="101"/>
      <c r="Q137" s="45"/>
      <c r="R137" s="46"/>
    </row>
    <row r="138" spans="1:19" x14ac:dyDescent="0.2">
      <c r="A138" s="51"/>
      <c r="B138" s="52"/>
      <c r="C138" s="53"/>
      <c r="D138" s="36" t="s">
        <v>156</v>
      </c>
      <c r="E138" s="37"/>
      <c r="F138" s="37"/>
      <c r="G138" s="103"/>
      <c r="H138" s="151"/>
      <c r="I138" s="45"/>
      <c r="J138" s="152"/>
      <c r="K138" s="153"/>
      <c r="L138" s="89"/>
      <c r="M138" s="45"/>
      <c r="N138" s="45"/>
      <c r="O138" s="45"/>
      <c r="P138" s="101"/>
      <c r="Q138" s="45"/>
      <c r="R138" s="46"/>
    </row>
    <row r="139" spans="1:19" x14ac:dyDescent="0.2">
      <c r="A139" s="51"/>
      <c r="B139" s="51"/>
      <c r="C139" s="104"/>
      <c r="D139" s="36"/>
      <c r="E139" s="36"/>
      <c r="F139" s="36"/>
      <c r="G139" s="38"/>
      <c r="H139" s="45"/>
      <c r="I139" s="44"/>
      <c r="J139" s="44"/>
      <c r="K139" s="196"/>
      <c r="L139" s="45"/>
      <c r="M139" s="44"/>
      <c r="N139" s="44"/>
      <c r="O139" s="44"/>
      <c r="P139" s="101"/>
      <c r="Q139" s="45"/>
      <c r="R139" s="46"/>
      <c r="S139" s="103"/>
    </row>
    <row r="140" spans="1:19" x14ac:dyDescent="0.2">
      <c r="A140" s="51"/>
      <c r="B140" s="51"/>
      <c r="C140" s="104">
        <v>191</v>
      </c>
      <c r="D140" s="197" t="s">
        <v>157</v>
      </c>
      <c r="E140" s="36">
        <v>4600000000</v>
      </c>
      <c r="F140" s="37">
        <v>0</v>
      </c>
      <c r="G140" s="38">
        <v>9000000</v>
      </c>
      <c r="H140" s="45">
        <f>[1]GIRO!F34</f>
        <v>7619403.4000000004</v>
      </c>
      <c r="I140" s="44">
        <f>[1]GIRO!G34</f>
        <v>1202439.6900000002</v>
      </c>
      <c r="J140" s="44">
        <f>SUM(H140:I140)</f>
        <v>8821843.0899999999</v>
      </c>
      <c r="K140" s="198">
        <f>G140-J140</f>
        <v>178156.91000000015</v>
      </c>
      <c r="L140" s="45">
        <f>[1]GIRORD!F40</f>
        <v>1593311.37</v>
      </c>
      <c r="M140" s="44">
        <f>[1]GIRORD!G40</f>
        <v>1508211.38</v>
      </c>
      <c r="N140" s="45">
        <f>L140-M140</f>
        <v>85099.990000000224</v>
      </c>
      <c r="O140" s="44">
        <f>M140+N140</f>
        <v>1593311.37</v>
      </c>
      <c r="P140" s="101">
        <f>-[1]GIRORD!I40</f>
        <v>-85099.99</v>
      </c>
      <c r="Q140" s="45">
        <f>H140+M140</f>
        <v>9127614.7800000012</v>
      </c>
      <c r="R140" s="46">
        <f>I140+N140+P140</f>
        <v>1202439.6900000004</v>
      </c>
      <c r="S140" s="103"/>
    </row>
    <row r="141" spans="1:19" x14ac:dyDescent="0.2">
      <c r="A141" s="51"/>
      <c r="B141" s="52"/>
      <c r="C141" s="53"/>
      <c r="D141" s="100" t="s">
        <v>158</v>
      </c>
      <c r="E141" s="102"/>
      <c r="F141" s="102"/>
      <c r="G141" s="199"/>
      <c r="H141" s="148"/>
      <c r="I141" s="37"/>
      <c r="J141" s="103"/>
      <c r="K141" s="149"/>
      <c r="L141" s="48"/>
      <c r="M141" s="37"/>
      <c r="N141" s="37"/>
      <c r="O141" s="37"/>
      <c r="P141" s="150"/>
      <c r="Q141" s="37"/>
      <c r="R141" s="38"/>
    </row>
    <row r="142" spans="1:19" x14ac:dyDescent="0.2">
      <c r="A142" s="51"/>
      <c r="B142" s="52"/>
      <c r="C142" s="53"/>
      <c r="D142" s="100" t="s">
        <v>159</v>
      </c>
      <c r="E142" s="102"/>
      <c r="F142" s="102"/>
      <c r="G142" s="199"/>
      <c r="H142" s="148"/>
      <c r="I142" s="37"/>
      <c r="J142" s="103"/>
      <c r="K142" s="149"/>
      <c r="L142" s="48"/>
      <c r="M142" s="37"/>
      <c r="N142" s="37"/>
      <c r="O142" s="37"/>
      <c r="P142" s="150"/>
      <c r="Q142" s="37"/>
      <c r="R142" s="38"/>
    </row>
    <row r="143" spans="1:19" ht="12.75" customHeight="1" x14ac:dyDescent="0.2">
      <c r="A143" s="51"/>
      <c r="B143" s="52"/>
      <c r="C143" s="53"/>
      <c r="D143" s="100" t="s">
        <v>160</v>
      </c>
      <c r="E143" s="102"/>
      <c r="F143" s="102"/>
      <c r="G143" s="199"/>
      <c r="H143" s="148"/>
      <c r="I143" s="37"/>
      <c r="J143" s="103"/>
      <c r="K143" s="149"/>
      <c r="L143" s="48"/>
      <c r="M143" s="37"/>
      <c r="N143" s="37"/>
      <c r="O143" s="37"/>
      <c r="P143" s="150"/>
      <c r="Q143" s="37"/>
      <c r="R143" s="38"/>
    </row>
    <row r="144" spans="1:19" x14ac:dyDescent="0.2">
      <c r="A144" s="51"/>
      <c r="B144" s="52"/>
      <c r="C144" s="53"/>
      <c r="D144" s="100" t="s">
        <v>161</v>
      </c>
      <c r="E144" s="102"/>
      <c r="F144" s="102"/>
      <c r="G144" s="199"/>
      <c r="H144" s="148"/>
      <c r="I144" s="37"/>
      <c r="J144" s="103"/>
      <c r="K144" s="149"/>
      <c r="L144" s="48"/>
      <c r="M144" s="37"/>
      <c r="N144" s="37"/>
      <c r="O144" s="37"/>
      <c r="P144" s="150"/>
      <c r="Q144" s="37"/>
      <c r="R144" s="38"/>
    </row>
    <row r="145" spans="1:19" x14ac:dyDescent="0.2">
      <c r="A145" s="51"/>
      <c r="B145" s="52"/>
      <c r="C145" s="53"/>
      <c r="D145" s="100" t="s">
        <v>162</v>
      </c>
      <c r="E145" s="102"/>
      <c r="F145" s="102"/>
      <c r="G145" s="199"/>
      <c r="H145" s="148"/>
      <c r="I145" s="37"/>
      <c r="J145" s="103"/>
      <c r="K145" s="149"/>
      <c r="L145" s="48"/>
      <c r="M145" s="37"/>
      <c r="N145" s="37"/>
      <c r="O145" s="37"/>
      <c r="P145" s="150"/>
      <c r="Q145" s="37"/>
      <c r="R145" s="38"/>
    </row>
    <row r="146" spans="1:19" x14ac:dyDescent="0.2">
      <c r="A146" s="51"/>
      <c r="B146" s="52"/>
      <c r="C146" s="53"/>
      <c r="D146" s="100" t="s">
        <v>163</v>
      </c>
      <c r="E146" s="102"/>
      <c r="F146" s="102"/>
      <c r="G146" s="199"/>
      <c r="H146" s="148"/>
      <c r="I146" s="37"/>
      <c r="J146" s="103"/>
      <c r="K146" s="149"/>
      <c r="L146" s="48"/>
      <c r="M146" s="37"/>
      <c r="N146" s="37"/>
      <c r="O146" s="37"/>
      <c r="P146" s="150"/>
      <c r="Q146" s="37"/>
      <c r="R146" s="38"/>
    </row>
    <row r="147" spans="1:19" x14ac:dyDescent="0.2">
      <c r="A147" s="51"/>
      <c r="B147" s="52"/>
      <c r="C147" s="53"/>
      <c r="D147" s="36" t="s">
        <v>164</v>
      </c>
      <c r="E147" s="37"/>
      <c r="F147" s="37"/>
      <c r="G147" s="103"/>
      <c r="H147" s="148"/>
      <c r="I147" s="37"/>
      <c r="J147" s="103"/>
      <c r="K147" s="149"/>
      <c r="L147" s="48"/>
      <c r="M147" s="37"/>
      <c r="N147" s="37"/>
      <c r="O147" s="37"/>
      <c r="P147" s="150"/>
      <c r="Q147" s="37"/>
      <c r="R147" s="38"/>
    </row>
    <row r="148" spans="1:19" x14ac:dyDescent="0.2">
      <c r="A148" s="51"/>
      <c r="B148" s="52"/>
      <c r="C148" s="53"/>
      <c r="D148" s="36"/>
      <c r="E148" s="37"/>
      <c r="F148" s="37"/>
      <c r="G148" s="103"/>
      <c r="H148" s="148"/>
      <c r="I148" s="37"/>
      <c r="J148" s="103"/>
      <c r="K148" s="149"/>
      <c r="L148" s="48"/>
      <c r="M148" s="37"/>
      <c r="N148" s="37"/>
      <c r="O148" s="37"/>
      <c r="P148" s="150"/>
      <c r="Q148" s="37"/>
      <c r="R148" s="38"/>
    </row>
    <row r="149" spans="1:19" x14ac:dyDescent="0.2">
      <c r="A149" s="51"/>
      <c r="B149" s="52"/>
      <c r="C149" s="53"/>
      <c r="D149" s="200"/>
      <c r="E149" s="37"/>
      <c r="F149" s="37"/>
      <c r="G149" s="103"/>
      <c r="H149" s="151"/>
      <c r="I149" s="45"/>
      <c r="J149" s="152"/>
      <c r="K149" s="153"/>
      <c r="L149" s="89"/>
      <c r="M149" s="45"/>
      <c r="N149" s="45"/>
      <c r="O149" s="45"/>
      <c r="P149" s="101"/>
      <c r="Q149" s="45"/>
      <c r="R149" s="46"/>
    </row>
    <row r="150" spans="1:19" x14ac:dyDescent="0.2">
      <c r="A150" s="51"/>
      <c r="B150" s="52"/>
      <c r="C150" s="53"/>
      <c r="D150" s="36"/>
      <c r="E150" s="37"/>
      <c r="F150" s="37"/>
      <c r="G150" s="103"/>
      <c r="H150" s="154"/>
      <c r="I150" s="106"/>
      <c r="J150" s="155"/>
      <c r="K150" s="156"/>
      <c r="L150" s="157"/>
      <c r="M150" s="106"/>
      <c r="N150" s="106"/>
      <c r="O150" s="106"/>
      <c r="P150" s="158"/>
      <c r="Q150" s="106"/>
      <c r="R150" s="105"/>
    </row>
    <row r="151" spans="1:19" s="164" customFormat="1" x14ac:dyDescent="0.2">
      <c r="A151" s="63"/>
      <c r="B151" s="64"/>
      <c r="C151" s="65"/>
      <c r="D151" s="66" t="s">
        <v>165</v>
      </c>
      <c r="E151" s="160">
        <f t="shared" ref="E151:R151" si="15">SUM(E136:E149)</f>
        <v>4650000000</v>
      </c>
      <c r="F151" s="161">
        <f t="shared" si="15"/>
        <v>0</v>
      </c>
      <c r="G151" s="162">
        <f t="shared" si="15"/>
        <v>9045000</v>
      </c>
      <c r="H151" s="201">
        <f t="shared" si="15"/>
        <v>7637903.4000000004</v>
      </c>
      <c r="I151" s="111">
        <f t="shared" si="15"/>
        <v>1202439.6900000002</v>
      </c>
      <c r="J151" s="202">
        <f t="shared" si="15"/>
        <v>8840343.0899999999</v>
      </c>
      <c r="K151" s="203">
        <f t="shared" si="15"/>
        <v>204656.91000000015</v>
      </c>
      <c r="L151" s="204">
        <f t="shared" si="15"/>
        <v>1593311.37</v>
      </c>
      <c r="M151" s="111">
        <f t="shared" si="15"/>
        <v>1508211.38</v>
      </c>
      <c r="N151" s="111">
        <f t="shared" si="15"/>
        <v>85099.990000000224</v>
      </c>
      <c r="O151" s="111">
        <f t="shared" si="15"/>
        <v>1593311.37</v>
      </c>
      <c r="P151" s="113">
        <f t="shared" si="15"/>
        <v>-85099.99</v>
      </c>
      <c r="Q151" s="111">
        <f t="shared" si="15"/>
        <v>9146114.7800000012</v>
      </c>
      <c r="R151" s="110">
        <f t="shared" si="15"/>
        <v>1202439.6900000004</v>
      </c>
      <c r="S151" s="73"/>
    </row>
    <row r="152" spans="1:19" x14ac:dyDescent="0.2">
      <c r="A152" s="51"/>
      <c r="B152" s="52"/>
      <c r="C152" s="53"/>
      <c r="D152" s="36"/>
      <c r="E152" s="184"/>
      <c r="F152" s="184"/>
      <c r="G152" s="205"/>
      <c r="H152" s="154"/>
      <c r="I152" s="106"/>
      <c r="J152" s="155"/>
      <c r="K152" s="156"/>
      <c r="L152" s="157"/>
      <c r="M152" s="106"/>
      <c r="N152" s="106"/>
      <c r="O152" s="106"/>
      <c r="P152" s="158"/>
      <c r="Q152" s="106"/>
      <c r="R152" s="105"/>
    </row>
    <row r="153" spans="1:19" s="164" customFormat="1" x14ac:dyDescent="0.2">
      <c r="A153" s="63"/>
      <c r="B153" s="64"/>
      <c r="C153" s="65"/>
      <c r="D153" s="43" t="s">
        <v>59</v>
      </c>
      <c r="E153" s="160">
        <f>SUM(E151)</f>
        <v>4650000000</v>
      </c>
      <c r="F153" s="161">
        <f>SUM(F151:F152)</f>
        <v>0</v>
      </c>
      <c r="G153" s="162">
        <f>SUM(G151:G152)</f>
        <v>9045000</v>
      </c>
      <c r="H153" s="192">
        <f t="shared" ref="H153:Q153" si="16">H151</f>
        <v>7637903.4000000004</v>
      </c>
      <c r="I153" s="161">
        <f t="shared" si="16"/>
        <v>1202439.6900000002</v>
      </c>
      <c r="J153" s="162">
        <f>J151</f>
        <v>8840343.0899999999</v>
      </c>
      <c r="K153" s="206">
        <f>K151</f>
        <v>204656.91000000015</v>
      </c>
      <c r="L153" s="193">
        <f t="shared" si="16"/>
        <v>1593311.37</v>
      </c>
      <c r="M153" s="161">
        <f t="shared" si="16"/>
        <v>1508211.38</v>
      </c>
      <c r="N153" s="161">
        <f t="shared" si="16"/>
        <v>85099.990000000224</v>
      </c>
      <c r="O153" s="161">
        <f t="shared" si="16"/>
        <v>1593311.37</v>
      </c>
      <c r="P153" s="194">
        <f t="shared" si="16"/>
        <v>-85099.99</v>
      </c>
      <c r="Q153" s="161">
        <f t="shared" si="16"/>
        <v>9146114.7800000012</v>
      </c>
      <c r="R153" s="166">
        <f>R151</f>
        <v>1202439.6900000004</v>
      </c>
      <c r="S153" s="73"/>
    </row>
    <row r="154" spans="1:19" x14ac:dyDescent="0.2">
      <c r="A154" s="90"/>
      <c r="B154" s="91"/>
      <c r="C154" s="92"/>
      <c r="D154" s="170"/>
      <c r="E154" s="170"/>
      <c r="F154" s="170"/>
      <c r="G154" s="171"/>
      <c r="H154" s="172"/>
      <c r="I154" s="170"/>
      <c r="J154" s="171"/>
      <c r="K154" s="173"/>
      <c r="L154" s="174"/>
      <c r="M154" s="170"/>
      <c r="N154" s="170"/>
      <c r="O154" s="170"/>
      <c r="P154" s="175"/>
      <c r="Q154" s="170"/>
      <c r="R154" s="176"/>
    </row>
    <row r="155" spans="1:19" x14ac:dyDescent="0.2">
      <c r="A155" s="207"/>
      <c r="B155" s="208"/>
      <c r="C155" s="209"/>
      <c r="D155" s="122"/>
      <c r="E155" s="122"/>
      <c r="F155" s="122"/>
      <c r="G155" s="210"/>
      <c r="H155" s="211"/>
      <c r="I155" s="122"/>
      <c r="J155" s="210"/>
      <c r="K155" s="212"/>
      <c r="L155" s="213"/>
      <c r="M155" s="122"/>
      <c r="N155" s="122"/>
      <c r="O155" s="122"/>
      <c r="P155" s="214"/>
      <c r="Q155" s="122"/>
      <c r="R155" s="40"/>
    </row>
    <row r="156" spans="1:19" s="205" customFormat="1" x14ac:dyDescent="0.2">
      <c r="A156" s="63"/>
      <c r="B156" s="64"/>
      <c r="C156" s="65"/>
      <c r="D156" s="117" t="s">
        <v>60</v>
      </c>
      <c r="E156" s="117">
        <f t="shared" ref="E156:R156" si="17">E107+E129+E153</f>
        <v>46894173000</v>
      </c>
      <c r="F156" s="117">
        <f t="shared" si="17"/>
        <v>500300617</v>
      </c>
      <c r="G156" s="164">
        <f t="shared" si="17"/>
        <v>89432771.050000012</v>
      </c>
      <c r="H156" s="163">
        <f t="shared" si="17"/>
        <v>59322479.259999998</v>
      </c>
      <c r="I156" s="117">
        <f t="shared" si="17"/>
        <v>10991572.789999999</v>
      </c>
      <c r="J156" s="164">
        <f t="shared" si="17"/>
        <v>70314052.049999997</v>
      </c>
      <c r="K156" s="125">
        <f t="shared" si="17"/>
        <v>19118718.999999996</v>
      </c>
      <c r="L156" s="165">
        <f t="shared" si="17"/>
        <v>19501309.740000002</v>
      </c>
      <c r="M156" s="117">
        <f t="shared" si="17"/>
        <v>10263988.849999998</v>
      </c>
      <c r="N156" s="117">
        <f t="shared" si="17"/>
        <v>9237320.8900000006</v>
      </c>
      <c r="O156" s="117">
        <f t="shared" si="17"/>
        <v>19501309.740000002</v>
      </c>
      <c r="P156" s="120">
        <f t="shared" si="17"/>
        <v>-1009957.9600000002</v>
      </c>
      <c r="Q156" s="117">
        <f t="shared" si="17"/>
        <v>69586468.109999999</v>
      </c>
      <c r="R156" s="118">
        <f t="shared" si="17"/>
        <v>19218935.719999999</v>
      </c>
      <c r="S156" s="185"/>
    </row>
    <row r="157" spans="1:19" x14ac:dyDescent="0.2">
      <c r="A157" s="90"/>
      <c r="B157" s="91"/>
      <c r="C157" s="92"/>
      <c r="D157" s="170"/>
      <c r="E157" s="170"/>
      <c r="F157" s="170"/>
      <c r="G157" s="171"/>
      <c r="H157" s="172"/>
      <c r="I157" s="170"/>
      <c r="J157" s="171"/>
      <c r="K157" s="173"/>
      <c r="L157" s="174"/>
      <c r="M157" s="170"/>
      <c r="N157" s="170"/>
      <c r="O157" s="170"/>
      <c r="P157" s="175"/>
      <c r="Q157" s="170"/>
      <c r="R157" s="176"/>
    </row>
    <row r="158" spans="1:19" x14ac:dyDescent="0.2">
      <c r="A158" s="215"/>
      <c r="B158" s="215"/>
      <c r="C158" s="216"/>
    </row>
    <row r="161" spans="10:10" x14ac:dyDescent="0.2">
      <c r="J161" s="217"/>
    </row>
  </sheetData>
  <mergeCells count="11">
    <mergeCell ref="P2:P4"/>
    <mergeCell ref="E1:K1"/>
    <mergeCell ref="L1:P1"/>
    <mergeCell ref="R1:R4"/>
    <mergeCell ref="E2:G2"/>
    <mergeCell ref="H2:J2"/>
    <mergeCell ref="K2:K4"/>
    <mergeCell ref="L2:L4"/>
    <mergeCell ref="M2:M4"/>
    <mergeCell ref="N2:N4"/>
    <mergeCell ref="O2:O4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55" fitToHeight="0" orientation="landscape" r:id="rId1"/>
  <headerFooter alignWithMargins="0">
    <oddHeader>&amp;L
&amp;CAUTORITA' PER L'ENERGIA ELETTRICA E IL GAS - CONTO DEL BILANCIO (articolo 30 del Regolamento di contabilità)
RENDICONTO DELLA GESTIONE PER L'ESERCIZIO 1 gennaio 2012 - 31 dicembre 2012 - Spese &amp;RAllegato 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40" activeCellId="1" sqref="A6 D40"/>
    </sheetView>
  </sheetViews>
  <sheetFormatPr defaultRowHeight="12.75" x14ac:dyDescent="0.2"/>
  <cols>
    <col min="1" max="1" width="51.5703125" style="22" customWidth="1"/>
    <col min="2" max="3" width="17.28515625" style="22" hidden="1" customWidth="1"/>
    <col min="4" max="12" width="16" style="22" customWidth="1"/>
    <col min="13" max="13" width="16" style="217" customWidth="1"/>
    <col min="14" max="15" width="16" style="22" customWidth="1"/>
    <col min="16" max="16" width="0.140625" style="22" hidden="1" customWidth="1"/>
    <col min="17" max="16384" width="9.140625" style="22"/>
  </cols>
  <sheetData>
    <row r="1" spans="1:16" ht="25.5" customHeight="1" x14ac:dyDescent="0.2">
      <c r="A1" s="218" t="s">
        <v>3</v>
      </c>
      <c r="B1" s="341" t="s">
        <v>4</v>
      </c>
      <c r="C1" s="342"/>
      <c r="D1" s="342"/>
      <c r="E1" s="342"/>
      <c r="F1" s="342"/>
      <c r="G1" s="342"/>
      <c r="H1" s="343"/>
      <c r="I1" s="344" t="s">
        <v>5</v>
      </c>
      <c r="J1" s="345"/>
      <c r="K1" s="345"/>
      <c r="L1" s="345"/>
      <c r="M1" s="346"/>
      <c r="N1" s="5" t="s">
        <v>6</v>
      </c>
      <c r="O1" s="347" t="s">
        <v>7</v>
      </c>
      <c r="P1" s="219" t="s">
        <v>166</v>
      </c>
    </row>
    <row r="2" spans="1:16" ht="42.75" customHeight="1" x14ac:dyDescent="0.2">
      <c r="A2" s="220"/>
      <c r="B2" s="350" t="s">
        <v>8</v>
      </c>
      <c r="C2" s="351"/>
      <c r="D2" s="352"/>
      <c r="E2" s="353" t="s">
        <v>9</v>
      </c>
      <c r="F2" s="354"/>
      <c r="G2" s="355"/>
      <c r="H2" s="356" t="s">
        <v>10</v>
      </c>
      <c r="I2" s="359" t="s">
        <v>11</v>
      </c>
      <c r="J2" s="362" t="s">
        <v>12</v>
      </c>
      <c r="K2" s="362" t="s">
        <v>13</v>
      </c>
      <c r="L2" s="362" t="s">
        <v>14</v>
      </c>
      <c r="M2" s="365" t="s">
        <v>15</v>
      </c>
      <c r="N2" s="11"/>
      <c r="O2" s="368"/>
      <c r="P2" s="221"/>
    </row>
    <row r="3" spans="1:16" ht="25.5" x14ac:dyDescent="0.2">
      <c r="A3" s="15"/>
      <c r="B3" s="16" t="s">
        <v>16</v>
      </c>
      <c r="C3" s="17" t="s">
        <v>15</v>
      </c>
      <c r="D3" s="137"/>
      <c r="E3" s="19" t="s">
        <v>17</v>
      </c>
      <c r="F3" s="19" t="s">
        <v>18</v>
      </c>
      <c r="G3" s="20" t="s">
        <v>19</v>
      </c>
      <c r="H3" s="357"/>
      <c r="I3" s="360"/>
      <c r="J3" s="363"/>
      <c r="K3" s="363"/>
      <c r="L3" s="363"/>
      <c r="M3" s="366"/>
      <c r="N3" s="21"/>
      <c r="O3" s="368"/>
      <c r="P3" s="222"/>
    </row>
    <row r="4" spans="1:16" ht="16.5" thickBot="1" x14ac:dyDescent="0.3">
      <c r="A4" s="223"/>
      <c r="B4" s="27"/>
      <c r="C4" s="28"/>
      <c r="D4" s="29"/>
      <c r="E4" s="28"/>
      <c r="F4" s="28"/>
      <c r="G4" s="30"/>
      <c r="H4" s="358"/>
      <c r="I4" s="361"/>
      <c r="J4" s="364"/>
      <c r="K4" s="364"/>
      <c r="L4" s="364"/>
      <c r="M4" s="367"/>
      <c r="N4" s="31"/>
      <c r="O4" s="369"/>
      <c r="P4" s="37"/>
    </row>
    <row r="5" spans="1:16" s="185" customFormat="1" x14ac:dyDescent="0.2">
      <c r="A5" s="118"/>
      <c r="B5" s="224">
        <f>entrate!E6</f>
        <v>9800000000</v>
      </c>
      <c r="C5" s="224">
        <f>entrate!F6</f>
        <v>500300617</v>
      </c>
      <c r="D5" s="85"/>
      <c r="E5" s="225"/>
      <c r="F5" s="226"/>
      <c r="G5" s="224"/>
      <c r="H5" s="85"/>
      <c r="I5" s="225"/>
      <c r="J5" s="226"/>
      <c r="K5" s="226"/>
      <c r="L5" s="226"/>
      <c r="M5" s="227"/>
      <c r="N5" s="225"/>
      <c r="O5" s="228"/>
      <c r="P5" s="229"/>
    </row>
    <row r="6" spans="1:16" s="185" customFormat="1" x14ac:dyDescent="0.2">
      <c r="A6" s="118"/>
      <c r="B6" s="226"/>
      <c r="C6" s="224"/>
      <c r="D6" s="85"/>
      <c r="E6" s="225"/>
      <c r="F6" s="226"/>
      <c r="G6" s="226"/>
      <c r="H6" s="85"/>
      <c r="I6" s="225"/>
      <c r="J6" s="226"/>
      <c r="K6" s="226"/>
      <c r="L6" s="226"/>
      <c r="M6" s="227"/>
      <c r="N6" s="226"/>
      <c r="O6" s="228"/>
      <c r="P6" s="229"/>
    </row>
    <row r="7" spans="1:16" s="185" customFormat="1" x14ac:dyDescent="0.2">
      <c r="A7" s="118" t="s">
        <v>21</v>
      </c>
      <c r="B7" s="224">
        <f>entrate!E8</f>
        <v>9800000000</v>
      </c>
      <c r="C7" s="224">
        <f>entrate!F8</f>
        <v>500300617</v>
      </c>
      <c r="D7" s="85">
        <f>entrate!G8</f>
        <v>21537771.050000001</v>
      </c>
      <c r="E7" s="225">
        <f>entrate!H8</f>
        <v>21537771.050000001</v>
      </c>
      <c r="F7" s="226">
        <f>entrate!I8</f>
        <v>0</v>
      </c>
      <c r="G7" s="224">
        <f>entrate!J8</f>
        <v>21537771.050000001</v>
      </c>
      <c r="H7" s="85">
        <f>entrate!K8</f>
        <v>0</v>
      </c>
      <c r="I7" s="225">
        <v>0</v>
      </c>
      <c r="J7" s="226">
        <v>0</v>
      </c>
      <c r="K7" s="226">
        <v>0</v>
      </c>
      <c r="L7" s="226">
        <v>0</v>
      </c>
      <c r="M7" s="227">
        <v>0</v>
      </c>
      <c r="N7" s="225">
        <f>entrate!Q8</f>
        <v>0</v>
      </c>
      <c r="O7" s="228">
        <f>entrate!R8</f>
        <v>0</v>
      </c>
      <c r="P7" s="229"/>
    </row>
    <row r="8" spans="1:16" s="185" customFormat="1" x14ac:dyDescent="0.2">
      <c r="A8" s="118"/>
      <c r="B8" s="226"/>
      <c r="C8" s="224"/>
      <c r="D8" s="85"/>
      <c r="E8" s="225"/>
      <c r="F8" s="226"/>
      <c r="G8" s="226"/>
      <c r="H8" s="85"/>
      <c r="I8" s="225"/>
      <c r="J8" s="226"/>
      <c r="K8" s="226"/>
      <c r="L8" s="226"/>
      <c r="M8" s="227"/>
      <c r="N8" s="226"/>
      <c r="O8" s="228"/>
      <c r="P8" s="229"/>
    </row>
    <row r="9" spans="1:16" s="185" customFormat="1" ht="15.75" x14ac:dyDescent="0.25">
      <c r="A9" s="230" t="s">
        <v>167</v>
      </c>
      <c r="B9" s="184"/>
      <c r="C9" s="78"/>
      <c r="D9" s="231"/>
      <c r="E9" s="229"/>
      <c r="F9" s="184"/>
      <c r="G9" s="184"/>
      <c r="H9" s="231"/>
      <c r="I9" s="229"/>
      <c r="J9" s="184"/>
      <c r="K9" s="184"/>
      <c r="L9" s="184"/>
      <c r="M9" s="232"/>
      <c r="N9" s="184"/>
      <c r="O9" s="231"/>
      <c r="P9" s="229"/>
    </row>
    <row r="10" spans="1:16" s="185" customFormat="1" ht="15.75" x14ac:dyDescent="0.25">
      <c r="A10" s="230"/>
      <c r="B10" s="184"/>
      <c r="C10" s="78"/>
      <c r="D10" s="231"/>
      <c r="E10" s="229"/>
      <c r="F10" s="184"/>
      <c r="G10" s="184"/>
      <c r="H10" s="231"/>
      <c r="I10" s="229"/>
      <c r="J10" s="184"/>
      <c r="K10" s="184"/>
      <c r="L10" s="184"/>
      <c r="M10" s="232"/>
      <c r="N10" s="184"/>
      <c r="O10" s="231"/>
      <c r="P10" s="229"/>
    </row>
    <row r="11" spans="1:16" x14ac:dyDescent="0.2">
      <c r="A11" s="83" t="s">
        <v>168</v>
      </c>
      <c r="B11" s="55"/>
      <c r="C11" s="54"/>
      <c r="D11" s="83"/>
      <c r="E11" s="148"/>
      <c r="F11" s="37"/>
      <c r="G11" s="37"/>
      <c r="H11" s="38"/>
      <c r="I11" s="148"/>
      <c r="J11" s="37"/>
      <c r="K11" s="37"/>
      <c r="L11" s="37"/>
      <c r="M11" s="150"/>
      <c r="N11" s="37"/>
      <c r="O11" s="38"/>
      <c r="P11" s="148"/>
    </row>
    <row r="12" spans="1:16" x14ac:dyDescent="0.2">
      <c r="A12" s="38"/>
      <c r="B12" s="37"/>
      <c r="C12" s="36"/>
      <c r="D12" s="38"/>
      <c r="E12" s="148"/>
      <c r="F12" s="37"/>
      <c r="G12" s="37"/>
      <c r="H12" s="38"/>
      <c r="I12" s="148"/>
      <c r="J12" s="37"/>
      <c r="K12" s="37"/>
      <c r="L12" s="37"/>
      <c r="M12" s="150"/>
      <c r="N12" s="37"/>
      <c r="O12" s="38"/>
      <c r="P12" s="148"/>
    </row>
    <row r="13" spans="1:16" x14ac:dyDescent="0.2">
      <c r="A13" s="38" t="s">
        <v>169</v>
      </c>
      <c r="B13" s="44">
        <f>entrate!F14</f>
        <v>0</v>
      </c>
      <c r="C13" s="44">
        <f>entrate!F14</f>
        <v>0</v>
      </c>
      <c r="D13" s="46">
        <f>SUM(B13:C13)</f>
        <v>0</v>
      </c>
      <c r="E13" s="151">
        <f>entrate!G14</f>
        <v>0</v>
      </c>
      <c r="F13" s="45">
        <f>entrate!H14</f>
        <v>0</v>
      </c>
      <c r="G13" s="44">
        <f>entrate!I14</f>
        <v>0</v>
      </c>
      <c r="H13" s="46">
        <f>entrate!J14</f>
        <v>0</v>
      </c>
      <c r="I13" s="151">
        <f>entrate!K14</f>
        <v>0</v>
      </c>
      <c r="J13" s="45">
        <f>entrate!L14</f>
        <v>0</v>
      </c>
      <c r="K13" s="44">
        <f>entrate!M14</f>
        <v>0</v>
      </c>
      <c r="L13" s="44">
        <f>entrate!N14</f>
        <v>0</v>
      </c>
      <c r="M13" s="101">
        <f>entrate!O14</f>
        <v>0</v>
      </c>
      <c r="N13" s="45">
        <f>J13-M13</f>
        <v>0</v>
      </c>
      <c r="O13" s="46">
        <v>0</v>
      </c>
      <c r="P13" s="151">
        <f>entrate!Q14</f>
        <v>0</v>
      </c>
    </row>
    <row r="14" spans="1:16" x14ac:dyDescent="0.2">
      <c r="A14" s="38" t="s">
        <v>170</v>
      </c>
      <c r="B14" s="45">
        <f>entrate!E21</f>
        <v>33944173000</v>
      </c>
      <c r="C14" s="44">
        <f>entrate!F21</f>
        <v>0</v>
      </c>
      <c r="D14" s="46">
        <f>entrate!G21</f>
        <v>57200000</v>
      </c>
      <c r="E14" s="151">
        <f>entrate!H21</f>
        <v>57106123.219999999</v>
      </c>
      <c r="F14" s="45">
        <f>entrate!I21</f>
        <v>0</v>
      </c>
      <c r="G14" s="44">
        <f>entrate!J21</f>
        <v>57106123.219999999</v>
      </c>
      <c r="H14" s="101">
        <f>entrate!K21</f>
        <v>93876.780000001192</v>
      </c>
      <c r="I14" s="151">
        <f>entrate!L21</f>
        <v>0</v>
      </c>
      <c r="J14" s="45">
        <f>entrate!M21</f>
        <v>0</v>
      </c>
      <c r="K14" s="45">
        <f>entrate!N21</f>
        <v>0</v>
      </c>
      <c r="L14" s="45">
        <f>entrate!O21</f>
        <v>0</v>
      </c>
      <c r="M14" s="101">
        <f>entrate!P21</f>
        <v>0</v>
      </c>
      <c r="N14" s="151">
        <f>entrate!Q21</f>
        <v>57106123.219999999</v>
      </c>
      <c r="O14" s="50">
        <f>entrate!R21</f>
        <v>0</v>
      </c>
      <c r="P14" s="151">
        <f>F14+K14</f>
        <v>0</v>
      </c>
    </row>
    <row r="15" spans="1:16" x14ac:dyDescent="0.2">
      <c r="A15" s="38" t="s">
        <v>171</v>
      </c>
      <c r="B15" s="45">
        <f>entrate!E27</f>
        <v>500000000</v>
      </c>
      <c r="C15" s="44">
        <f>entrate!F27</f>
        <v>0</v>
      </c>
      <c r="D15" s="46">
        <f>entrate!G27</f>
        <v>1500000</v>
      </c>
      <c r="E15" s="151">
        <f>entrate!H27</f>
        <v>980316.79</v>
      </c>
      <c r="F15" s="45">
        <f>entrate!I27</f>
        <v>398197.08</v>
      </c>
      <c r="G15" s="44">
        <f>entrate!J27</f>
        <v>1378513.87</v>
      </c>
      <c r="H15" s="101">
        <f>entrate!K27</f>
        <v>121486.12999999989</v>
      </c>
      <c r="I15" s="151">
        <f>entrate!L27</f>
        <v>385746.29</v>
      </c>
      <c r="J15" s="45">
        <f>entrate!M27</f>
        <v>385746.29000000004</v>
      </c>
      <c r="K15" s="45">
        <f>entrate!N27</f>
        <v>0</v>
      </c>
      <c r="L15" s="45">
        <f>entrate!O27</f>
        <v>385746.29000000004</v>
      </c>
      <c r="M15" s="101">
        <f>entrate!P27</f>
        <v>0</v>
      </c>
      <c r="N15" s="151">
        <f>entrate!Q27</f>
        <v>1366063.08</v>
      </c>
      <c r="O15" s="50">
        <f>entrate!R27</f>
        <v>398197.08</v>
      </c>
      <c r="P15" s="151">
        <f>F15+K15</f>
        <v>398197.08</v>
      </c>
    </row>
    <row r="16" spans="1:16" x14ac:dyDescent="0.2">
      <c r="A16" s="38" t="s">
        <v>172</v>
      </c>
      <c r="B16" s="45">
        <f>entrate!E34</f>
        <v>100000000</v>
      </c>
      <c r="C16" s="44">
        <f>entrate!F34</f>
        <v>0</v>
      </c>
      <c r="D16" s="46">
        <f>entrate!G34</f>
        <v>150000</v>
      </c>
      <c r="E16" s="151">
        <f>entrate!H34</f>
        <v>11858.210000000001</v>
      </c>
      <c r="F16" s="45">
        <f>entrate!I34</f>
        <v>337.86</v>
      </c>
      <c r="G16" s="44">
        <f>entrate!J34</f>
        <v>12196.070000000002</v>
      </c>
      <c r="H16" s="101">
        <f>entrate!K34</f>
        <v>137803.93</v>
      </c>
      <c r="I16" s="151">
        <f>entrate!L34</f>
        <v>0</v>
      </c>
      <c r="J16" s="45">
        <f>entrate!M34</f>
        <v>0</v>
      </c>
      <c r="K16" s="45">
        <f>entrate!N34</f>
        <v>0</v>
      </c>
      <c r="L16" s="45">
        <f>entrate!O34</f>
        <v>0</v>
      </c>
      <c r="M16" s="101">
        <f>entrate!P34</f>
        <v>0</v>
      </c>
      <c r="N16" s="151">
        <f>entrate!Q34</f>
        <v>11858.210000000001</v>
      </c>
      <c r="O16" s="50">
        <f>entrate!R34</f>
        <v>337.86</v>
      </c>
      <c r="P16" s="233">
        <f>F16+K16</f>
        <v>337.86</v>
      </c>
    </row>
    <row r="17" spans="1:16" x14ac:dyDescent="0.2">
      <c r="A17" s="38"/>
      <c r="B17" s="234"/>
      <c r="C17" s="235"/>
      <c r="D17" s="236"/>
      <c r="E17" s="234"/>
      <c r="F17" s="237"/>
      <c r="G17" s="237"/>
      <c r="H17" s="236"/>
      <c r="I17" s="234"/>
      <c r="J17" s="237"/>
      <c r="K17" s="237"/>
      <c r="L17" s="237"/>
      <c r="M17" s="238"/>
      <c r="N17" s="237"/>
      <c r="O17" s="236"/>
      <c r="P17" s="148"/>
    </row>
    <row r="18" spans="1:16" s="73" customFormat="1" x14ac:dyDescent="0.2">
      <c r="A18" s="239" t="s">
        <v>173</v>
      </c>
      <c r="B18" s="117">
        <f>SUM(B13:B17)</f>
        <v>34544173000</v>
      </c>
      <c r="C18" s="43">
        <f>SUM(C13:C17)</f>
        <v>0</v>
      </c>
      <c r="D18" s="118">
        <f>SUM(D13:D17)</f>
        <v>58850000</v>
      </c>
      <c r="E18" s="163">
        <f>SUM(E13:E17)</f>
        <v>58098298.219999999</v>
      </c>
      <c r="F18" s="117">
        <f t="shared" ref="F18:P18" si="0">SUM(F13:F17)</f>
        <v>398534.94</v>
      </c>
      <c r="G18" s="117">
        <f>SUM(G13:G17)</f>
        <v>58496833.159999996</v>
      </c>
      <c r="H18" s="120">
        <f>SUM(H13:H17)</f>
        <v>353166.84000000107</v>
      </c>
      <c r="I18" s="163">
        <f t="shared" si="0"/>
        <v>385746.29</v>
      </c>
      <c r="J18" s="117">
        <f t="shared" si="0"/>
        <v>385746.29000000004</v>
      </c>
      <c r="K18" s="117">
        <f t="shared" si="0"/>
        <v>0</v>
      </c>
      <c r="L18" s="117">
        <f t="shared" si="0"/>
        <v>385746.29000000004</v>
      </c>
      <c r="M18" s="120">
        <f t="shared" si="0"/>
        <v>0</v>
      </c>
      <c r="N18" s="117">
        <f t="shared" si="0"/>
        <v>58484044.509999998</v>
      </c>
      <c r="O18" s="118">
        <f t="shared" si="0"/>
        <v>398534.94</v>
      </c>
      <c r="P18" s="163">
        <f t="shared" si="0"/>
        <v>398534.94</v>
      </c>
    </row>
    <row r="19" spans="1:16" x14ac:dyDescent="0.2">
      <c r="A19" s="38"/>
      <c r="B19" s="37"/>
      <c r="C19" s="36"/>
      <c r="D19" s="38"/>
      <c r="E19" s="148"/>
      <c r="F19" s="37"/>
      <c r="G19" s="37"/>
      <c r="H19" s="38"/>
      <c r="I19" s="148"/>
      <c r="J19" s="37"/>
      <c r="K19" s="37"/>
      <c r="L19" s="37"/>
      <c r="M19" s="150"/>
      <c r="N19" s="37"/>
      <c r="O19" s="38"/>
      <c r="P19" s="148"/>
    </row>
    <row r="20" spans="1:16" s="73" customFormat="1" x14ac:dyDescent="0.2">
      <c r="A20" s="118" t="s">
        <v>174</v>
      </c>
      <c r="B20" s="226">
        <f>entrate!E49</f>
        <v>0</v>
      </c>
      <c r="C20" s="224">
        <f>entrate!F49</f>
        <v>0</v>
      </c>
      <c r="D20" s="85">
        <f>entrate!G49</f>
        <v>0</v>
      </c>
      <c r="E20" s="225">
        <f>entrate!H49</f>
        <v>0</v>
      </c>
      <c r="F20" s="226">
        <f>entrate!I49</f>
        <v>0</v>
      </c>
      <c r="G20" s="224">
        <f>entrate!J49</f>
        <v>0</v>
      </c>
      <c r="H20" s="227">
        <f>entrate!K49</f>
        <v>0</v>
      </c>
      <c r="I20" s="225">
        <f>entrate!L49</f>
        <v>28300</v>
      </c>
      <c r="J20" s="226">
        <f>entrate!M49</f>
        <v>28300</v>
      </c>
      <c r="K20" s="226">
        <f>entrate!N49</f>
        <v>0</v>
      </c>
      <c r="L20" s="226">
        <f>entrate!O49</f>
        <v>28300</v>
      </c>
      <c r="M20" s="227">
        <f>entrate!P49</f>
        <v>0</v>
      </c>
      <c r="N20" s="225">
        <f>entrate!Q49</f>
        <v>28300</v>
      </c>
      <c r="O20" s="228">
        <f>entrate!R49</f>
        <v>0</v>
      </c>
      <c r="P20" s="225">
        <f>F20+K20</f>
        <v>0</v>
      </c>
    </row>
    <row r="21" spans="1:16" x14ac:dyDescent="0.2">
      <c r="A21" s="38"/>
      <c r="B21" s="37"/>
      <c r="C21" s="36"/>
      <c r="D21" s="38"/>
      <c r="E21" s="148"/>
      <c r="F21" s="37"/>
      <c r="G21" s="37"/>
      <c r="H21" s="38"/>
      <c r="I21" s="148"/>
      <c r="J21" s="37"/>
      <c r="K21" s="37"/>
      <c r="L21" s="37"/>
      <c r="M21" s="150"/>
      <c r="N21" s="37"/>
      <c r="O21" s="38"/>
      <c r="P21" s="148"/>
    </row>
    <row r="22" spans="1:16" s="73" customFormat="1" x14ac:dyDescent="0.2">
      <c r="A22" s="118" t="s">
        <v>175</v>
      </c>
      <c r="B22" s="226">
        <f>entrate!E68</f>
        <v>4650000000</v>
      </c>
      <c r="C22" s="224">
        <f>entrate!F68</f>
        <v>0</v>
      </c>
      <c r="D22" s="85">
        <f>entrate!G68</f>
        <v>9045000</v>
      </c>
      <c r="E22" s="225">
        <f>entrate!H68</f>
        <v>8835961.1600000001</v>
      </c>
      <c r="F22" s="226">
        <f>entrate!I68</f>
        <v>4381.93</v>
      </c>
      <c r="G22" s="224">
        <f>entrate!J68</f>
        <v>8840343.0899999999</v>
      </c>
      <c r="H22" s="227">
        <f>entrate!K68</f>
        <v>204656.91000000015</v>
      </c>
      <c r="I22" s="225">
        <f>entrate!L68</f>
        <v>2149.56</v>
      </c>
      <c r="J22" s="226">
        <f>entrate!M68</f>
        <v>2116.36</v>
      </c>
      <c r="K22" s="226">
        <f>entrate!N68</f>
        <v>33.199999999999818</v>
      </c>
      <c r="L22" s="226">
        <f>entrate!O68</f>
        <v>2149.56</v>
      </c>
      <c r="M22" s="227">
        <f>entrate!P68</f>
        <v>-33.200000000000003</v>
      </c>
      <c r="N22" s="225">
        <f>entrate!Q68</f>
        <v>8838077.5199999996</v>
      </c>
      <c r="O22" s="228">
        <f>entrate!R68</f>
        <v>4381.93</v>
      </c>
      <c r="P22" s="225">
        <f>F22+K22</f>
        <v>4415.13</v>
      </c>
    </row>
    <row r="23" spans="1:16" x14ac:dyDescent="0.2">
      <c r="A23" s="38"/>
      <c r="B23" s="37"/>
      <c r="C23" s="36"/>
      <c r="D23" s="38"/>
      <c r="E23" s="151"/>
      <c r="F23" s="45"/>
      <c r="G23" s="45"/>
      <c r="H23" s="46"/>
      <c r="I23" s="151"/>
      <c r="J23" s="45"/>
      <c r="K23" s="45"/>
      <c r="L23" s="45"/>
      <c r="M23" s="101"/>
      <c r="N23" s="45"/>
      <c r="O23" s="46"/>
      <c r="P23" s="151"/>
    </row>
    <row r="24" spans="1:16" x14ac:dyDescent="0.2">
      <c r="A24" s="38"/>
      <c r="B24" s="37"/>
      <c r="C24" s="36"/>
      <c r="D24" s="38"/>
      <c r="E24" s="154"/>
      <c r="F24" s="106"/>
      <c r="G24" s="106"/>
      <c r="H24" s="105"/>
      <c r="I24" s="154"/>
      <c r="J24" s="106"/>
      <c r="K24" s="106"/>
      <c r="L24" s="106"/>
      <c r="M24" s="158"/>
      <c r="N24" s="106"/>
      <c r="O24" s="105"/>
      <c r="P24" s="154"/>
    </row>
    <row r="25" spans="1:16" s="245" customFormat="1" ht="15.75" x14ac:dyDescent="0.25">
      <c r="A25" s="240" t="s">
        <v>176</v>
      </c>
      <c r="B25" s="241">
        <f>SUM(B18:B24)+B5</f>
        <v>48994173000</v>
      </c>
      <c r="C25" s="241">
        <f>SUM(C18:C24)+C5</f>
        <v>500300617</v>
      </c>
      <c r="D25" s="242">
        <f t="shared" ref="D25:P25" si="1">SUM(D18:D24)</f>
        <v>67895000</v>
      </c>
      <c r="E25" s="241">
        <f t="shared" si="1"/>
        <v>66934259.379999995</v>
      </c>
      <c r="F25" s="241">
        <f t="shared" si="1"/>
        <v>402916.87</v>
      </c>
      <c r="G25" s="241">
        <f t="shared" si="1"/>
        <v>67337176.25</v>
      </c>
      <c r="H25" s="243">
        <f t="shared" si="1"/>
        <v>557823.75000000116</v>
      </c>
      <c r="I25" s="241">
        <f t="shared" si="1"/>
        <v>416195.85</v>
      </c>
      <c r="J25" s="241">
        <f t="shared" si="1"/>
        <v>416162.65</v>
      </c>
      <c r="K25" s="241">
        <f t="shared" si="1"/>
        <v>33.199999999999818</v>
      </c>
      <c r="L25" s="241">
        <f t="shared" si="1"/>
        <v>416195.85000000003</v>
      </c>
      <c r="M25" s="243">
        <f t="shared" si="1"/>
        <v>-33.200000000000003</v>
      </c>
      <c r="N25" s="241">
        <f t="shared" si="1"/>
        <v>67350422.030000001</v>
      </c>
      <c r="O25" s="242">
        <f t="shared" si="1"/>
        <v>402916.87</v>
      </c>
      <c r="P25" s="244">
        <f t="shared" si="1"/>
        <v>402950.07</v>
      </c>
    </row>
    <row r="26" spans="1:16" s="251" customFormat="1" ht="15.75" x14ac:dyDescent="0.25">
      <c r="A26" s="240"/>
      <c r="B26" s="246"/>
      <c r="C26" s="247"/>
      <c r="D26" s="248"/>
      <c r="E26" s="249"/>
      <c r="F26" s="246"/>
      <c r="G26" s="246"/>
      <c r="H26" s="248"/>
      <c r="I26" s="249"/>
      <c r="J26" s="246"/>
      <c r="K26" s="246"/>
      <c r="L26" s="246"/>
      <c r="M26" s="250"/>
      <c r="N26" s="246"/>
      <c r="O26" s="248"/>
      <c r="P26" s="249"/>
    </row>
    <row r="27" spans="1:16" s="251" customFormat="1" ht="16.5" thickBot="1" x14ac:dyDescent="0.3">
      <c r="A27" s="252" t="s">
        <v>60</v>
      </c>
      <c r="B27" s="246"/>
      <c r="C27" s="247"/>
      <c r="D27" s="242">
        <f>D25+D5+D7</f>
        <v>89432771.049999997</v>
      </c>
      <c r="E27" s="253">
        <f t="shared" ref="E27:O27" si="2">E25+E5+E7</f>
        <v>88472030.429999992</v>
      </c>
      <c r="F27" s="254">
        <f t="shared" si="2"/>
        <v>402916.87</v>
      </c>
      <c r="G27" s="255">
        <f t="shared" si="2"/>
        <v>88874947.299999997</v>
      </c>
      <c r="H27" s="256">
        <f t="shared" si="2"/>
        <v>557823.75000000116</v>
      </c>
      <c r="I27" s="253">
        <f t="shared" si="2"/>
        <v>416195.85</v>
      </c>
      <c r="J27" s="255">
        <f t="shared" si="2"/>
        <v>416162.65</v>
      </c>
      <c r="K27" s="255">
        <f t="shared" si="2"/>
        <v>33.199999999999818</v>
      </c>
      <c r="L27" s="255">
        <f t="shared" si="2"/>
        <v>416195.85000000003</v>
      </c>
      <c r="M27" s="257">
        <f t="shared" si="2"/>
        <v>-33.200000000000003</v>
      </c>
      <c r="N27" s="255">
        <f t="shared" si="2"/>
        <v>67350422.030000001</v>
      </c>
      <c r="O27" s="258">
        <f t="shared" si="2"/>
        <v>402916.87</v>
      </c>
      <c r="P27" s="249"/>
    </row>
    <row r="28" spans="1:16" ht="25.5" customHeight="1" x14ac:dyDescent="0.2">
      <c r="A28" s="218" t="s">
        <v>3</v>
      </c>
      <c r="B28" s="341" t="s">
        <v>4</v>
      </c>
      <c r="C28" s="342"/>
      <c r="D28" s="342"/>
      <c r="E28" s="342"/>
      <c r="F28" s="342"/>
      <c r="G28" s="342"/>
      <c r="H28" s="343"/>
      <c r="I28" s="344" t="s">
        <v>61</v>
      </c>
      <c r="J28" s="345"/>
      <c r="K28" s="345"/>
      <c r="L28" s="345"/>
      <c r="M28" s="346"/>
      <c r="N28" s="5" t="s">
        <v>62</v>
      </c>
      <c r="O28" s="347" t="s">
        <v>63</v>
      </c>
      <c r="P28" s="219" t="s">
        <v>166</v>
      </c>
    </row>
    <row r="29" spans="1:16" ht="42.75" customHeight="1" x14ac:dyDescent="0.2">
      <c r="A29" s="220"/>
      <c r="B29" s="350" t="s">
        <v>8</v>
      </c>
      <c r="C29" s="351"/>
      <c r="D29" s="352"/>
      <c r="E29" s="353" t="s">
        <v>64</v>
      </c>
      <c r="F29" s="354"/>
      <c r="G29" s="355"/>
      <c r="H29" s="356" t="s">
        <v>10</v>
      </c>
      <c r="I29" s="359" t="s">
        <v>11</v>
      </c>
      <c r="J29" s="362" t="s">
        <v>65</v>
      </c>
      <c r="K29" s="362" t="s">
        <v>66</v>
      </c>
      <c r="L29" s="362" t="s">
        <v>14</v>
      </c>
      <c r="M29" s="365" t="s">
        <v>15</v>
      </c>
      <c r="N29" s="11"/>
      <c r="O29" s="368"/>
      <c r="P29" s="221"/>
    </row>
    <row r="30" spans="1:16" ht="25.5" customHeight="1" x14ac:dyDescent="0.2">
      <c r="A30" s="15"/>
      <c r="B30" s="16" t="s">
        <v>16</v>
      </c>
      <c r="C30" s="17" t="s">
        <v>15</v>
      </c>
      <c r="D30" s="137"/>
      <c r="E30" s="19" t="s">
        <v>67</v>
      </c>
      <c r="F30" s="19" t="s">
        <v>68</v>
      </c>
      <c r="G30" s="20" t="s">
        <v>19</v>
      </c>
      <c r="H30" s="357"/>
      <c r="I30" s="360"/>
      <c r="J30" s="363"/>
      <c r="K30" s="363"/>
      <c r="L30" s="363"/>
      <c r="M30" s="366"/>
      <c r="N30" s="21"/>
      <c r="O30" s="368"/>
      <c r="P30" s="222"/>
    </row>
    <row r="31" spans="1:16" ht="16.5" customHeight="1" thickBot="1" x14ac:dyDescent="0.3">
      <c r="A31" s="259"/>
      <c r="B31" s="27"/>
      <c r="C31" s="28"/>
      <c r="D31" s="29"/>
      <c r="E31" s="28"/>
      <c r="F31" s="28"/>
      <c r="G31" s="30"/>
      <c r="H31" s="358"/>
      <c r="I31" s="361"/>
      <c r="J31" s="364"/>
      <c r="K31" s="364"/>
      <c r="L31" s="364"/>
      <c r="M31" s="367"/>
      <c r="N31" s="31"/>
      <c r="O31" s="369"/>
      <c r="P31" s="37"/>
    </row>
    <row r="32" spans="1:16" x14ac:dyDescent="0.2">
      <c r="A32" s="38"/>
      <c r="B32" s="37"/>
      <c r="C32" s="36"/>
      <c r="D32" s="260"/>
      <c r="E32" s="261"/>
      <c r="F32" s="37"/>
      <c r="G32" s="37"/>
      <c r="H32" s="40"/>
      <c r="I32" s="211"/>
      <c r="J32" s="37"/>
      <c r="K32" s="37"/>
      <c r="L32" s="37"/>
      <c r="M32" s="262"/>
      <c r="N32" s="37"/>
      <c r="O32" s="40"/>
      <c r="P32" s="148"/>
    </row>
    <row r="33" spans="1:16" ht="15.75" x14ac:dyDescent="0.25">
      <c r="A33" s="230" t="s">
        <v>177</v>
      </c>
      <c r="B33" s="37"/>
      <c r="C33" s="36"/>
      <c r="D33" s="38"/>
      <c r="E33" s="148"/>
      <c r="F33" s="37"/>
      <c r="G33" s="37"/>
      <c r="H33" s="38"/>
      <c r="I33" s="148"/>
      <c r="J33" s="37"/>
      <c r="K33" s="37"/>
      <c r="L33" s="37"/>
      <c r="M33" s="262"/>
      <c r="N33" s="37"/>
      <c r="O33" s="38"/>
      <c r="P33" s="148"/>
    </row>
    <row r="34" spans="1:16" x14ac:dyDescent="0.2">
      <c r="A34" s="38"/>
      <c r="B34" s="37"/>
      <c r="C34" s="36"/>
      <c r="D34" s="38"/>
      <c r="E34" s="148"/>
      <c r="F34" s="37"/>
      <c r="G34" s="37"/>
      <c r="H34" s="38"/>
      <c r="I34" s="148"/>
      <c r="J34" s="37"/>
      <c r="K34" s="37"/>
      <c r="L34" s="37"/>
      <c r="M34" s="262"/>
      <c r="N34" s="37"/>
      <c r="O34" s="38"/>
      <c r="P34" s="148"/>
    </row>
    <row r="35" spans="1:16" x14ac:dyDescent="0.2">
      <c r="A35" s="83" t="s">
        <v>178</v>
      </c>
      <c r="B35" s="55"/>
      <c r="C35" s="54"/>
      <c r="D35" s="83"/>
      <c r="E35" s="148"/>
      <c r="F35" s="37"/>
      <c r="G35" s="37"/>
      <c r="H35" s="38"/>
      <c r="I35" s="148"/>
      <c r="J35" s="37"/>
      <c r="K35" s="37"/>
      <c r="L35" s="37"/>
      <c r="M35" s="262"/>
      <c r="N35" s="37"/>
      <c r="O35" s="38"/>
      <c r="P35" s="148"/>
    </row>
    <row r="36" spans="1:16" x14ac:dyDescent="0.2">
      <c r="A36" s="38"/>
      <c r="B36" s="37"/>
      <c r="C36" s="36"/>
      <c r="D36" s="38"/>
      <c r="E36" s="148"/>
      <c r="F36" s="37"/>
      <c r="G36" s="37"/>
      <c r="H36" s="38"/>
      <c r="I36" s="148"/>
      <c r="J36" s="37"/>
      <c r="K36" s="37"/>
      <c r="L36" s="37"/>
      <c r="M36" s="262"/>
      <c r="N36" s="37"/>
      <c r="O36" s="38"/>
      <c r="P36" s="148"/>
    </row>
    <row r="37" spans="1:16" x14ac:dyDescent="0.2">
      <c r="A37" s="38" t="s">
        <v>179</v>
      </c>
      <c r="B37" s="45">
        <f>uscite!E15</f>
        <v>2500000000</v>
      </c>
      <c r="C37" s="44">
        <f>uscite!F15</f>
        <v>0</v>
      </c>
      <c r="D37" s="46">
        <f>uscite!G15</f>
        <v>2270000</v>
      </c>
      <c r="E37" s="151">
        <f>uscite!H15</f>
        <v>1910739.0600000003</v>
      </c>
      <c r="F37" s="45">
        <f>uscite!I15</f>
        <v>58772.07</v>
      </c>
      <c r="G37" s="44">
        <f>uscite!J15</f>
        <v>1969511.1300000001</v>
      </c>
      <c r="H37" s="46">
        <f>uscite!K15</f>
        <v>300488.86999999988</v>
      </c>
      <c r="I37" s="151">
        <f>uscite!L15</f>
        <v>70254.459999999992</v>
      </c>
      <c r="J37" s="44">
        <f>uscite!M15</f>
        <v>70254.460000000006</v>
      </c>
      <c r="K37" s="45">
        <f>uscite!N15</f>
        <v>0</v>
      </c>
      <c r="L37" s="44">
        <f>uscite!O15</f>
        <v>70254.460000000006</v>
      </c>
      <c r="M37" s="263">
        <f>uscite!P15</f>
        <v>0</v>
      </c>
      <c r="N37" s="45">
        <f>uscite!Q15</f>
        <v>1980993.52</v>
      </c>
      <c r="O37" s="50">
        <f>uscite!R15</f>
        <v>58772.07</v>
      </c>
      <c r="P37" s="151">
        <f t="shared" ref="P37:P42" si="3">F37+K37</f>
        <v>58772.07</v>
      </c>
    </row>
    <row r="38" spans="1:16" x14ac:dyDescent="0.2">
      <c r="A38" s="38" t="s">
        <v>180</v>
      </c>
      <c r="B38" s="45">
        <f>uscite!E24</f>
        <v>15200000000</v>
      </c>
      <c r="C38" s="44">
        <f>uscite!F24</f>
        <v>0</v>
      </c>
      <c r="D38" s="46">
        <f>uscite!G24</f>
        <v>26126189</v>
      </c>
      <c r="E38" s="151">
        <f>uscite!H24</f>
        <v>22634108.080000002</v>
      </c>
      <c r="F38" s="45">
        <f>uscite!I24</f>
        <v>1325081.4200000002</v>
      </c>
      <c r="G38" s="44">
        <f>uscite!J24</f>
        <v>23959189.500000004</v>
      </c>
      <c r="H38" s="46">
        <f>uscite!K24</f>
        <v>2166999.4999999981</v>
      </c>
      <c r="I38" s="151">
        <f>uscite!L24</f>
        <v>1728283.94</v>
      </c>
      <c r="J38" s="44">
        <f>uscite!M24</f>
        <v>1634899.42</v>
      </c>
      <c r="K38" s="45">
        <f>uscite!N24</f>
        <v>93384.520000000019</v>
      </c>
      <c r="L38" s="44">
        <f>uscite!O24</f>
        <v>1728283.94</v>
      </c>
      <c r="M38" s="263">
        <f>uscite!P24</f>
        <v>-41.92</v>
      </c>
      <c r="N38" s="45">
        <f>uscite!Q24</f>
        <v>24269007.5</v>
      </c>
      <c r="O38" s="50">
        <f>uscite!R24</f>
        <v>1418424.02</v>
      </c>
      <c r="P38" s="151">
        <f t="shared" si="3"/>
        <v>1418465.9400000002</v>
      </c>
    </row>
    <row r="39" spans="1:16" x14ac:dyDescent="0.2">
      <c r="A39" s="38" t="s">
        <v>181</v>
      </c>
      <c r="B39" s="45">
        <f>uscite!E31</f>
        <v>750000000</v>
      </c>
      <c r="C39" s="44">
        <f>uscite!F31</f>
        <v>0</v>
      </c>
      <c r="D39" s="46">
        <f>uscite!G31</f>
        <v>2755000</v>
      </c>
      <c r="E39" s="151">
        <f>uscite!H31</f>
        <v>1079891.04</v>
      </c>
      <c r="F39" s="45">
        <f>uscite!I31</f>
        <v>1315000</v>
      </c>
      <c r="G39" s="44">
        <f>uscite!J31</f>
        <v>2394891.04</v>
      </c>
      <c r="H39" s="46">
        <f>uscite!K31</f>
        <v>360108.95999999996</v>
      </c>
      <c r="I39" s="151">
        <f>uscite!L31</f>
        <v>7641108.1600000001</v>
      </c>
      <c r="J39" s="44">
        <f>uscite!M31</f>
        <v>636387.6</v>
      </c>
      <c r="K39" s="45">
        <f>uscite!N31</f>
        <v>7004720.5600000005</v>
      </c>
      <c r="L39" s="44">
        <f>uscite!O31</f>
        <v>7641108.1600000001</v>
      </c>
      <c r="M39" s="263">
        <f>uscite!P31</f>
        <v>0</v>
      </c>
      <c r="N39" s="45">
        <f>uscite!Q31</f>
        <v>1716278.64</v>
      </c>
      <c r="O39" s="50">
        <f>uscite!R31</f>
        <v>8319720.5600000005</v>
      </c>
      <c r="P39" s="151">
        <f t="shared" si="3"/>
        <v>8319720.5600000005</v>
      </c>
    </row>
    <row r="40" spans="1:16" x14ac:dyDescent="0.2">
      <c r="A40" s="38" t="s">
        <v>182</v>
      </c>
      <c r="B40" s="45">
        <f>uscite!E92</f>
        <v>9425000000</v>
      </c>
      <c r="C40" s="44">
        <f>uscite!F92</f>
        <v>0</v>
      </c>
      <c r="D40" s="46">
        <f>uscite!G92</f>
        <v>19503535</v>
      </c>
      <c r="E40" s="151">
        <f>uscite!H92</f>
        <v>10107917.460000001</v>
      </c>
      <c r="F40" s="45">
        <f>uscite!I92</f>
        <v>6981317.879999999</v>
      </c>
      <c r="G40" s="44">
        <f>uscite!J92</f>
        <v>17089235.34</v>
      </c>
      <c r="H40" s="46">
        <f>uscite!K92</f>
        <v>2414299.6599999992</v>
      </c>
      <c r="I40" s="151">
        <f>uscite!L92</f>
        <v>8145826.6200000001</v>
      </c>
      <c r="J40" s="44">
        <f>uscite!M92</f>
        <v>6138664.3799999999</v>
      </c>
      <c r="K40" s="45">
        <f>uscite!N92</f>
        <v>2007162.2399999993</v>
      </c>
      <c r="L40" s="44">
        <f>uscite!O92</f>
        <v>8145826.6200000001</v>
      </c>
      <c r="M40" s="263">
        <f>uscite!P92</f>
        <v>-906051.87000000011</v>
      </c>
      <c r="N40" s="45">
        <f>uscite!Q92</f>
        <v>16246581.839999998</v>
      </c>
      <c r="O40" s="50">
        <f>uscite!R92</f>
        <v>8082428.2499999991</v>
      </c>
      <c r="P40" s="151">
        <f t="shared" si="3"/>
        <v>8988480.1199999973</v>
      </c>
    </row>
    <row r="41" spans="1:16" x14ac:dyDescent="0.2">
      <c r="A41" s="38" t="s">
        <v>183</v>
      </c>
      <c r="B41" s="45">
        <f>uscite!E99</f>
        <v>0</v>
      </c>
      <c r="C41" s="44">
        <f>uscite!F99</f>
        <v>0</v>
      </c>
      <c r="D41" s="46">
        <f>uscite!G99</f>
        <v>15813815.23</v>
      </c>
      <c r="E41" s="151">
        <f>uscite!H99</f>
        <v>15601342.51</v>
      </c>
      <c r="F41" s="45">
        <f>uscite!I99</f>
        <v>0</v>
      </c>
      <c r="G41" s="44">
        <f>uscite!J99</f>
        <v>15601342.51</v>
      </c>
      <c r="H41" s="46">
        <f>uscite!K99</f>
        <v>212472.72</v>
      </c>
      <c r="I41" s="151">
        <f>uscite!L99</f>
        <v>0</v>
      </c>
      <c r="J41" s="44">
        <f>uscite!M99</f>
        <v>0</v>
      </c>
      <c r="K41" s="45">
        <f>uscite!N99</f>
        <v>0</v>
      </c>
      <c r="L41" s="44">
        <f>uscite!O99</f>
        <v>0</v>
      </c>
      <c r="M41" s="263">
        <f>uscite!P99</f>
        <v>0</v>
      </c>
      <c r="N41" s="45">
        <f>uscite!Q99</f>
        <v>15601342.51</v>
      </c>
      <c r="O41" s="50">
        <f>uscite!R99</f>
        <v>0</v>
      </c>
      <c r="P41" s="151">
        <f t="shared" si="3"/>
        <v>0</v>
      </c>
    </row>
    <row r="42" spans="1:16" x14ac:dyDescent="0.2">
      <c r="A42" s="38" t="s">
        <v>184</v>
      </c>
      <c r="B42" s="45">
        <f>uscite!E105</f>
        <v>12219173000</v>
      </c>
      <c r="C42" s="44">
        <f>uscite!F105</f>
        <v>500300617</v>
      </c>
      <c r="D42" s="46">
        <f>uscite!G105</f>
        <v>13052231.82</v>
      </c>
      <c r="E42" s="151">
        <f>uscite!H105</f>
        <v>0</v>
      </c>
      <c r="F42" s="45">
        <f>uscite!I105</f>
        <v>0</v>
      </c>
      <c r="G42" s="44">
        <f>uscite!J105</f>
        <v>0</v>
      </c>
      <c r="H42" s="46">
        <f>uscite!K105</f>
        <v>13052231.82</v>
      </c>
      <c r="I42" s="151">
        <f>uscite!L105</f>
        <v>0</v>
      </c>
      <c r="J42" s="44">
        <f>uscite!M105</f>
        <v>0</v>
      </c>
      <c r="K42" s="45">
        <f>uscite!N105</f>
        <v>0</v>
      </c>
      <c r="L42" s="44">
        <f>uscite!O105</f>
        <v>0</v>
      </c>
      <c r="M42" s="263">
        <f>uscite!P105</f>
        <v>0</v>
      </c>
      <c r="N42" s="45">
        <f>uscite!Q105</f>
        <v>0</v>
      </c>
      <c r="O42" s="50">
        <f>uscite!R105</f>
        <v>0</v>
      </c>
      <c r="P42" s="233">
        <f t="shared" si="3"/>
        <v>0</v>
      </c>
    </row>
    <row r="43" spans="1:16" x14ac:dyDescent="0.2">
      <c r="A43" s="38"/>
      <c r="B43" s="234"/>
      <c r="C43" s="235"/>
      <c r="D43" s="236"/>
      <c r="E43" s="234"/>
      <c r="F43" s="237"/>
      <c r="G43" s="237"/>
      <c r="H43" s="236"/>
      <c r="I43" s="234"/>
      <c r="J43" s="237"/>
      <c r="K43" s="237"/>
      <c r="L43" s="237"/>
      <c r="M43" s="264"/>
      <c r="N43" s="237"/>
      <c r="O43" s="236"/>
      <c r="P43" s="148"/>
    </row>
    <row r="44" spans="1:16" s="73" customFormat="1" x14ac:dyDescent="0.2">
      <c r="A44" s="239" t="s">
        <v>185</v>
      </c>
      <c r="B44" s="117">
        <f t="shared" ref="B44:I44" si="4">SUM(B37:B43)</f>
        <v>40094173000</v>
      </c>
      <c r="C44" s="43">
        <f t="shared" si="4"/>
        <v>500300617</v>
      </c>
      <c r="D44" s="118">
        <f t="shared" si="4"/>
        <v>79520771.050000012</v>
      </c>
      <c r="E44" s="163">
        <f t="shared" si="4"/>
        <v>51333998.149999999</v>
      </c>
      <c r="F44" s="117">
        <f>SUM(F37:F43)</f>
        <v>9680171.3699999992</v>
      </c>
      <c r="G44" s="117">
        <f t="shared" si="4"/>
        <v>61014169.520000003</v>
      </c>
      <c r="H44" s="118">
        <f t="shared" si="4"/>
        <v>18506601.529999997</v>
      </c>
      <c r="I44" s="163">
        <f t="shared" si="4"/>
        <v>17585473.18</v>
      </c>
      <c r="J44" s="117">
        <f t="shared" ref="J44:P44" si="5">SUM(J37:J43)</f>
        <v>8480205.8599999994</v>
      </c>
      <c r="K44" s="117">
        <f t="shared" si="5"/>
        <v>9105267.3200000003</v>
      </c>
      <c r="L44" s="117">
        <f t="shared" si="5"/>
        <v>17585473.18</v>
      </c>
      <c r="M44" s="265">
        <f t="shared" si="5"/>
        <v>-906093.79000000015</v>
      </c>
      <c r="N44" s="117">
        <f t="shared" si="5"/>
        <v>59814204.009999998</v>
      </c>
      <c r="O44" s="118">
        <f t="shared" si="5"/>
        <v>17879344.899999999</v>
      </c>
      <c r="P44" s="163">
        <f t="shared" si="5"/>
        <v>18785438.689999998</v>
      </c>
    </row>
    <row r="45" spans="1:16" x14ac:dyDescent="0.2">
      <c r="A45" s="38"/>
      <c r="B45" s="37"/>
      <c r="C45" s="36"/>
      <c r="D45" s="38"/>
      <c r="E45" s="148"/>
      <c r="F45" s="37"/>
      <c r="G45" s="37"/>
      <c r="H45" s="38"/>
      <c r="I45" s="148"/>
      <c r="J45" s="37"/>
      <c r="K45" s="37"/>
      <c r="L45" s="37"/>
      <c r="M45" s="262"/>
      <c r="N45" s="37"/>
      <c r="O45" s="38"/>
      <c r="P45" s="148"/>
    </row>
    <row r="46" spans="1:16" s="73" customFormat="1" x14ac:dyDescent="0.2">
      <c r="A46" s="118" t="s">
        <v>186</v>
      </c>
      <c r="B46" s="226">
        <f>uscite!E129</f>
        <v>2150000000</v>
      </c>
      <c r="C46" s="224">
        <f>uscite!F129</f>
        <v>0</v>
      </c>
      <c r="D46" s="85">
        <f>uscite!G129</f>
        <v>867000</v>
      </c>
      <c r="E46" s="225">
        <f>uscite!H129</f>
        <v>350577.71</v>
      </c>
      <c r="F46" s="226">
        <f>uscite!I129</f>
        <v>108961.72999999998</v>
      </c>
      <c r="G46" s="224">
        <f>uscite!J129</f>
        <v>459539.44</v>
      </c>
      <c r="H46" s="85">
        <f>uscite!K129</f>
        <v>407460.56</v>
      </c>
      <c r="I46" s="225">
        <f>uscite!L129</f>
        <v>322525.19</v>
      </c>
      <c r="J46" s="224">
        <f>uscite!M129</f>
        <v>275571.61000000004</v>
      </c>
      <c r="K46" s="226">
        <f>uscite!N129</f>
        <v>46953.579999999987</v>
      </c>
      <c r="L46" s="224">
        <f>uscite!O129</f>
        <v>322525.19</v>
      </c>
      <c r="M46" s="266">
        <f>uscite!P129</f>
        <v>-18764.18</v>
      </c>
      <c r="N46" s="226">
        <f>uscite!Q129</f>
        <v>626149.31999999995</v>
      </c>
      <c r="O46" s="228">
        <f>uscite!R129</f>
        <v>137151.12999999998</v>
      </c>
      <c r="P46" s="225">
        <f>F46+K46</f>
        <v>155915.30999999997</v>
      </c>
    </row>
    <row r="47" spans="1:16" x14ac:dyDescent="0.2">
      <c r="A47" s="38"/>
      <c r="B47" s="37"/>
      <c r="C47" s="36"/>
      <c r="D47" s="38"/>
      <c r="E47" s="148"/>
      <c r="F47" s="37"/>
      <c r="G47" s="37"/>
      <c r="H47" s="38"/>
      <c r="I47" s="148"/>
      <c r="J47" s="37"/>
      <c r="K47" s="37"/>
      <c r="L47" s="37"/>
      <c r="M47" s="262"/>
      <c r="N47" s="37"/>
      <c r="O47" s="38"/>
      <c r="P47" s="148"/>
    </row>
    <row r="48" spans="1:16" s="73" customFormat="1" x14ac:dyDescent="0.2">
      <c r="A48" s="118" t="s">
        <v>187</v>
      </c>
      <c r="B48" s="226">
        <f>uscite!E153</f>
        <v>4650000000</v>
      </c>
      <c r="C48" s="224">
        <f>uscite!F153</f>
        <v>0</v>
      </c>
      <c r="D48" s="85">
        <f>uscite!G153</f>
        <v>9045000</v>
      </c>
      <c r="E48" s="225">
        <f>uscite!H153</f>
        <v>7637903.4000000004</v>
      </c>
      <c r="F48" s="226">
        <f>uscite!I153</f>
        <v>1202439.6900000002</v>
      </c>
      <c r="G48" s="224">
        <f>uscite!J153</f>
        <v>8840343.0899999999</v>
      </c>
      <c r="H48" s="227">
        <f>uscite!K153</f>
        <v>204656.91000000015</v>
      </c>
      <c r="I48" s="225">
        <f>uscite!L153</f>
        <v>1593311.37</v>
      </c>
      <c r="J48" s="224">
        <f>uscite!M153</f>
        <v>1508211.38</v>
      </c>
      <c r="K48" s="226">
        <f>uscite!N153</f>
        <v>85099.990000000224</v>
      </c>
      <c r="L48" s="224">
        <f>uscite!O153</f>
        <v>1593311.37</v>
      </c>
      <c r="M48" s="266">
        <f>uscite!P153</f>
        <v>-85099.99</v>
      </c>
      <c r="N48" s="226">
        <f>uscite!Q153</f>
        <v>9146114.7800000012</v>
      </c>
      <c r="O48" s="228">
        <f>uscite!R153</f>
        <v>1202439.6900000004</v>
      </c>
      <c r="P48" s="225">
        <f>F48+K48</f>
        <v>1287539.6800000004</v>
      </c>
    </row>
    <row r="49" spans="1:16" x14ac:dyDescent="0.2">
      <c r="A49" s="83" t="s">
        <v>188</v>
      </c>
      <c r="B49" s="37"/>
      <c r="C49" s="36"/>
      <c r="D49" s="38"/>
      <c r="E49" s="148"/>
      <c r="F49" s="37"/>
      <c r="G49" s="37"/>
      <c r="H49" s="38"/>
      <c r="I49" s="148"/>
      <c r="J49" s="37"/>
      <c r="K49" s="37"/>
      <c r="L49" s="37"/>
      <c r="M49" s="262"/>
      <c r="N49" s="37"/>
      <c r="O49" s="38"/>
      <c r="P49" s="148"/>
    </row>
    <row r="50" spans="1:16" x14ac:dyDescent="0.2">
      <c r="A50" s="83"/>
      <c r="B50" s="37"/>
      <c r="C50" s="37"/>
      <c r="D50" s="38"/>
      <c r="E50" s="148"/>
      <c r="F50" s="37"/>
      <c r="G50" s="37"/>
      <c r="H50" s="38"/>
      <c r="I50" s="148"/>
      <c r="J50" s="37"/>
      <c r="K50" s="37"/>
      <c r="L50" s="37"/>
      <c r="M50" s="262"/>
      <c r="N50" s="37"/>
      <c r="O50" s="38"/>
      <c r="P50" s="148"/>
    </row>
    <row r="51" spans="1:16" ht="15.75" x14ac:dyDescent="0.25">
      <c r="A51" s="230"/>
      <c r="B51" s="267"/>
      <c r="C51" s="267"/>
      <c r="D51" s="268"/>
      <c r="E51" s="269"/>
      <c r="F51" s="267"/>
      <c r="G51" s="267"/>
      <c r="H51" s="268"/>
      <c r="I51" s="269"/>
      <c r="J51" s="267"/>
      <c r="K51" s="267"/>
      <c r="L51" s="267"/>
      <c r="M51" s="270"/>
      <c r="N51" s="267"/>
      <c r="O51" s="268"/>
      <c r="P51" s="269"/>
    </row>
    <row r="52" spans="1:16" s="245" customFormat="1" ht="15.75" x14ac:dyDescent="0.25">
      <c r="A52" s="240" t="s">
        <v>189</v>
      </c>
      <c r="B52" s="271">
        <f t="shared" ref="B52:I52" si="6">SUM(B44:B51)</f>
        <v>46894173000</v>
      </c>
      <c r="C52" s="271">
        <f t="shared" si="6"/>
        <v>500300617</v>
      </c>
      <c r="D52" s="272">
        <f t="shared" si="6"/>
        <v>89432771.050000012</v>
      </c>
      <c r="E52" s="244">
        <f t="shared" si="6"/>
        <v>59322479.259999998</v>
      </c>
      <c r="F52" s="271">
        <f t="shared" si="6"/>
        <v>10991572.789999999</v>
      </c>
      <c r="G52" s="271">
        <f t="shared" si="6"/>
        <v>70314052.049999997</v>
      </c>
      <c r="H52" s="272">
        <f t="shared" si="6"/>
        <v>19118718.999999996</v>
      </c>
      <c r="I52" s="244">
        <f t="shared" si="6"/>
        <v>19501309.740000002</v>
      </c>
      <c r="J52" s="271">
        <f t="shared" ref="J52:P52" si="7">SUM(J44:J51)</f>
        <v>10263988.849999998</v>
      </c>
      <c r="K52" s="271">
        <f t="shared" si="7"/>
        <v>9237320.8900000006</v>
      </c>
      <c r="L52" s="271">
        <f t="shared" si="7"/>
        <v>19501309.740000002</v>
      </c>
      <c r="M52" s="273">
        <f t="shared" si="7"/>
        <v>-1009957.9600000002</v>
      </c>
      <c r="N52" s="271">
        <f t="shared" si="7"/>
        <v>69586468.109999999</v>
      </c>
      <c r="O52" s="272">
        <f t="shared" si="7"/>
        <v>19218935.719999999</v>
      </c>
      <c r="P52" s="244">
        <f t="shared" si="7"/>
        <v>20228893.679999996</v>
      </c>
    </row>
    <row r="53" spans="1:16" s="245" customFormat="1" ht="15.75" x14ac:dyDescent="0.25">
      <c r="A53" s="240"/>
      <c r="B53" s="274"/>
      <c r="C53" s="274"/>
      <c r="D53" s="240"/>
      <c r="E53" s="275"/>
      <c r="F53" s="274"/>
      <c r="G53" s="274"/>
      <c r="H53" s="240"/>
      <c r="I53" s="275"/>
      <c r="J53" s="274"/>
      <c r="K53" s="274"/>
      <c r="L53" s="274"/>
      <c r="M53" s="276"/>
      <c r="N53" s="274"/>
      <c r="O53" s="240"/>
      <c r="P53" s="275"/>
    </row>
    <row r="54" spans="1:16" ht="15.75" x14ac:dyDescent="0.25">
      <c r="A54" s="252" t="s">
        <v>60</v>
      </c>
      <c r="B54" s="170"/>
      <c r="C54" s="170"/>
      <c r="D54" s="252">
        <f t="shared" ref="D54:O54" si="8">D52</f>
        <v>89432771.050000012</v>
      </c>
      <c r="E54" s="277">
        <f t="shared" si="8"/>
        <v>59322479.259999998</v>
      </c>
      <c r="F54" s="278">
        <f t="shared" si="8"/>
        <v>10991572.789999999</v>
      </c>
      <c r="G54" s="278">
        <f t="shared" si="8"/>
        <v>70314052.049999997</v>
      </c>
      <c r="H54" s="252">
        <f t="shared" si="8"/>
        <v>19118718.999999996</v>
      </c>
      <c r="I54" s="277">
        <f t="shared" si="8"/>
        <v>19501309.740000002</v>
      </c>
      <c r="J54" s="278">
        <f t="shared" si="8"/>
        <v>10263988.849999998</v>
      </c>
      <c r="K54" s="278">
        <f t="shared" si="8"/>
        <v>9237320.8900000006</v>
      </c>
      <c r="L54" s="278">
        <f t="shared" si="8"/>
        <v>19501309.740000002</v>
      </c>
      <c r="M54" s="279">
        <f t="shared" si="8"/>
        <v>-1009957.9600000002</v>
      </c>
      <c r="N54" s="278">
        <f t="shared" si="8"/>
        <v>69586468.109999999</v>
      </c>
      <c r="O54" s="252">
        <f t="shared" si="8"/>
        <v>19218935.719999999</v>
      </c>
      <c r="P54" s="172"/>
    </row>
    <row r="56" spans="1:16" x14ac:dyDescent="0.2">
      <c r="A56" s="73"/>
      <c r="E56" s="22">
        <f>59322479.26-E52</f>
        <v>0</v>
      </c>
      <c r="G56" s="185">
        <f>70314052.05-G54</f>
        <v>0</v>
      </c>
      <c r="H56" s="73"/>
    </row>
    <row r="57" spans="1:16" x14ac:dyDescent="0.2">
      <c r="A57" s="73"/>
    </row>
    <row r="58" spans="1:16" hidden="1" x14ac:dyDescent="0.2">
      <c r="A58" s="73" t="s">
        <v>190</v>
      </c>
      <c r="H58" s="73">
        <f>N27-N54</f>
        <v>-2236046.0799999982</v>
      </c>
    </row>
    <row r="61" spans="1:16" x14ac:dyDescent="0.2">
      <c r="F61" s="280"/>
    </row>
  </sheetData>
  <mergeCells count="22">
    <mergeCell ref="B1:H1"/>
    <mergeCell ref="I1:M1"/>
    <mergeCell ref="O1:O4"/>
    <mergeCell ref="B2:D2"/>
    <mergeCell ref="E2:G2"/>
    <mergeCell ref="H2:H4"/>
    <mergeCell ref="I2:I4"/>
    <mergeCell ref="J2:J4"/>
    <mergeCell ref="K2:K4"/>
    <mergeCell ref="L2:L4"/>
    <mergeCell ref="O28:O31"/>
    <mergeCell ref="B29:D29"/>
    <mergeCell ref="E29:G29"/>
    <mergeCell ref="H29:H31"/>
    <mergeCell ref="I29:I31"/>
    <mergeCell ref="J29:J31"/>
    <mergeCell ref="K29:K31"/>
    <mergeCell ref="L29:L31"/>
    <mergeCell ref="M29:M31"/>
    <mergeCell ref="M2:M4"/>
    <mergeCell ref="B28:H28"/>
    <mergeCell ref="I28:M28"/>
  </mergeCells>
  <printOptions horizontalCentered="1" verticalCentered="1"/>
  <pageMargins left="0.19685039370078741" right="0.19685039370078741" top="0.78740157480314965" bottom="0.39370078740157483" header="0.51181102362204722" footer="0.11811023622047245"/>
  <pageSetup paperSize="9" scale="60" orientation="landscape" horizontalDpi="300" verticalDpi="300" r:id="rId1"/>
  <headerFooter alignWithMargins="0">
    <oddHeader>&amp;CAUTORITA' PER L'ENERGIA ELETTRICA E IL GAS - CONTO DEL BILANCIO (articolo 30 del Regolamento di contabilità)
 RENDICONTO DELLA GESTIONE PER L'ESERCIZIO 1 gennaio 2012 - 31 dicembre 2012 - Quadro riassuntivo
&amp;RAllegato 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tabSelected="1" zoomScaleNormal="100" workbookViewId="0">
      <selection activeCell="D40" activeCellId="1" sqref="A6 D40"/>
    </sheetView>
  </sheetViews>
  <sheetFormatPr defaultRowHeight="12.75" x14ac:dyDescent="0.2"/>
  <cols>
    <col min="1" max="1" width="48.42578125" style="22" customWidth="1"/>
    <col min="2" max="2" width="12.85546875" style="22" customWidth="1"/>
    <col min="3" max="3" width="14" style="22" customWidth="1"/>
    <col min="4" max="4" width="16.140625" style="22" customWidth="1"/>
    <col min="5" max="5" width="22.5703125" style="280" customWidth="1"/>
    <col min="6" max="16384" width="9.140625" style="22"/>
  </cols>
  <sheetData>
    <row r="1" spans="1:6" s="282" customFormat="1" ht="18" customHeight="1" x14ac:dyDescent="0.25">
      <c r="A1" s="370" t="s">
        <v>191</v>
      </c>
      <c r="B1" s="371"/>
      <c r="C1" s="371"/>
      <c r="D1" s="372"/>
      <c r="E1" s="373"/>
      <c r="F1" s="281"/>
    </row>
    <row r="2" spans="1:6" s="283" customFormat="1" ht="15" x14ac:dyDescent="0.25">
      <c r="A2" s="374" t="s">
        <v>192</v>
      </c>
      <c r="B2" s="375"/>
      <c r="C2" s="375"/>
      <c r="D2" s="375"/>
      <c r="E2" s="376"/>
    </row>
    <row r="3" spans="1:6" s="283" customFormat="1" ht="15" x14ac:dyDescent="0.25">
      <c r="A3" s="284"/>
      <c r="B3" s="285"/>
      <c r="C3" s="285"/>
      <c r="D3" s="286"/>
      <c r="E3" s="287"/>
    </row>
    <row r="4" spans="1:6" s="282" customFormat="1" ht="15.75" x14ac:dyDescent="0.25">
      <c r="A4" s="377" t="s">
        <v>193</v>
      </c>
      <c r="B4" s="378"/>
      <c r="C4" s="378"/>
      <c r="D4" s="379"/>
      <c r="E4" s="380"/>
      <c r="F4" s="288"/>
    </row>
    <row r="5" spans="1:6" s="283" customFormat="1" ht="15" x14ac:dyDescent="0.25">
      <c r="A5" s="381" t="s">
        <v>194</v>
      </c>
      <c r="B5" s="382"/>
      <c r="C5" s="382"/>
      <c r="D5" s="383"/>
      <c r="E5" s="384"/>
    </row>
    <row r="6" spans="1:6" x14ac:dyDescent="0.2">
      <c r="A6" s="289"/>
      <c r="B6" s="290"/>
      <c r="C6" s="290"/>
      <c r="D6" s="290"/>
      <c r="E6" s="291"/>
    </row>
    <row r="7" spans="1:6" x14ac:dyDescent="0.2">
      <c r="A7" s="289"/>
      <c r="B7" s="290"/>
      <c r="C7" s="290"/>
      <c r="D7" s="290"/>
      <c r="E7" s="291"/>
    </row>
    <row r="8" spans="1:6" ht="15" x14ac:dyDescent="0.25">
      <c r="A8" s="292"/>
      <c r="B8" s="385" t="s">
        <v>195</v>
      </c>
      <c r="C8" s="385"/>
      <c r="D8" s="386" t="s">
        <v>196</v>
      </c>
      <c r="E8" s="386"/>
    </row>
    <row r="9" spans="1:6" x14ac:dyDescent="0.2">
      <c r="A9" s="289"/>
      <c r="B9" s="289"/>
      <c r="C9" s="291"/>
      <c r="D9" s="290"/>
      <c r="E9" s="291"/>
    </row>
    <row r="10" spans="1:6" ht="14.25" x14ac:dyDescent="0.2">
      <c r="A10" s="293" t="s">
        <v>197</v>
      </c>
      <c r="B10" s="293"/>
      <c r="C10" s="294"/>
      <c r="D10" s="295"/>
      <c r="E10" s="296"/>
    </row>
    <row r="11" spans="1:6" ht="14.25" x14ac:dyDescent="0.2">
      <c r="A11" s="293"/>
      <c r="B11" s="293"/>
      <c r="C11" s="294"/>
      <c r="D11" s="295"/>
      <c r="E11" s="296"/>
    </row>
    <row r="12" spans="1:6" ht="15" x14ac:dyDescent="0.25">
      <c r="A12" s="125" t="s">
        <v>198</v>
      </c>
      <c r="B12" s="297"/>
      <c r="C12" s="298">
        <v>80622884.938000023</v>
      </c>
      <c r="D12" s="299"/>
      <c r="E12" s="300">
        <f>'[1]situazione finanziaria'!C22</f>
        <v>78386838.860000014</v>
      </c>
    </row>
    <row r="13" spans="1:6" ht="14.25" x14ac:dyDescent="0.2">
      <c r="A13" s="149"/>
      <c r="B13" s="297"/>
      <c r="C13" s="301"/>
      <c r="D13" s="299"/>
      <c r="E13" s="302"/>
    </row>
    <row r="14" spans="1:6" ht="15" x14ac:dyDescent="0.25">
      <c r="A14" s="125" t="s">
        <v>199</v>
      </c>
      <c r="B14" s="303"/>
      <c r="C14" s="298">
        <v>416195.85</v>
      </c>
      <c r="D14" s="304"/>
      <c r="E14" s="300">
        <f>riepilogo!O25</f>
        <v>402916.87</v>
      </c>
    </row>
    <row r="15" spans="1:6" ht="15" x14ac:dyDescent="0.25">
      <c r="A15" s="125"/>
      <c r="B15" s="303"/>
      <c r="C15" s="298"/>
      <c r="D15" s="304"/>
      <c r="E15" s="300"/>
    </row>
    <row r="16" spans="1:6" ht="15" x14ac:dyDescent="0.25">
      <c r="A16" s="125" t="s">
        <v>200</v>
      </c>
      <c r="B16" s="303"/>
      <c r="C16" s="298">
        <v>3049.45</v>
      </c>
      <c r="D16" s="304"/>
      <c r="E16" s="300">
        <v>0</v>
      </c>
    </row>
    <row r="17" spans="1:5" ht="15" x14ac:dyDescent="0.25">
      <c r="A17" s="125"/>
      <c r="B17" s="305"/>
      <c r="C17" s="301"/>
      <c r="D17" s="306"/>
      <c r="E17" s="302"/>
    </row>
    <row r="18" spans="1:5" ht="15" x14ac:dyDescent="0.25">
      <c r="A18" s="125" t="s">
        <v>201</v>
      </c>
      <c r="B18" s="303"/>
      <c r="C18" s="298"/>
      <c r="D18" s="304"/>
      <c r="E18" s="300"/>
    </row>
    <row r="19" spans="1:5" ht="15" x14ac:dyDescent="0.25">
      <c r="A19" s="307" t="s">
        <v>202</v>
      </c>
      <c r="B19" s="303"/>
      <c r="C19" s="301">
        <v>9062078.5999999996</v>
      </c>
      <c r="D19" s="304"/>
      <c r="E19" s="302">
        <v>8963173.3900000006</v>
      </c>
    </row>
    <row r="20" spans="1:5" ht="14.25" x14ac:dyDescent="0.2">
      <c r="A20" s="149" t="s">
        <v>203</v>
      </c>
      <c r="B20" s="308"/>
      <c r="C20" s="309">
        <v>153397.79</v>
      </c>
      <c r="D20" s="310"/>
      <c r="E20" s="311">
        <v>198749.93</v>
      </c>
    </row>
    <row r="21" spans="1:5" ht="14.25" x14ac:dyDescent="0.2">
      <c r="A21" s="149" t="s">
        <v>204</v>
      </c>
      <c r="B21" s="308"/>
      <c r="C21" s="309">
        <v>370708.57</v>
      </c>
      <c r="D21" s="310"/>
      <c r="E21" s="311">
        <v>325677.19</v>
      </c>
    </row>
    <row r="22" spans="1:5" ht="14.25" x14ac:dyDescent="0.2">
      <c r="A22" s="149" t="s">
        <v>205</v>
      </c>
      <c r="B22" s="308"/>
      <c r="C22" s="301">
        <v>314976.57</v>
      </c>
      <c r="D22" s="310"/>
      <c r="E22" s="302">
        <v>365688.29</v>
      </c>
    </row>
    <row r="23" spans="1:5" ht="14.25" x14ac:dyDescent="0.2">
      <c r="A23" s="149" t="s">
        <v>206</v>
      </c>
      <c r="B23" s="308"/>
      <c r="C23" s="301">
        <v>33713.120000000003</v>
      </c>
      <c r="D23" s="310"/>
      <c r="E23" s="302">
        <v>40575.760000000002</v>
      </c>
    </row>
    <row r="24" spans="1:5" ht="14.25" x14ac:dyDescent="0.2">
      <c r="A24" s="149" t="s">
        <v>207</v>
      </c>
      <c r="B24" s="308"/>
      <c r="C24" s="312">
        <v>677527.56</v>
      </c>
      <c r="D24" s="310"/>
      <c r="E24" s="313">
        <v>777592.84</v>
      </c>
    </row>
    <row r="25" spans="1:5" ht="14.25" x14ac:dyDescent="0.2">
      <c r="A25" s="149"/>
      <c r="B25" s="308"/>
      <c r="C25" s="301"/>
      <c r="D25" s="310"/>
      <c r="E25" s="302"/>
    </row>
    <row r="26" spans="1:5" ht="15" x14ac:dyDescent="0.25">
      <c r="A26" s="125" t="s">
        <v>201</v>
      </c>
      <c r="B26" s="303"/>
      <c r="C26" s="298">
        <v>10612402.209999999</v>
      </c>
      <c r="D26" s="304"/>
      <c r="E26" s="300">
        <f>SUM(E19:E24)</f>
        <v>10671457.399999999</v>
      </c>
    </row>
    <row r="27" spans="1:5" ht="14.25" x14ac:dyDescent="0.2">
      <c r="A27" s="149"/>
      <c r="B27" s="308"/>
      <c r="C27" s="301"/>
      <c r="D27" s="310"/>
      <c r="E27" s="302"/>
    </row>
    <row r="28" spans="1:5" ht="14.25" x14ac:dyDescent="0.2">
      <c r="A28" s="149"/>
      <c r="B28" s="308"/>
      <c r="C28" s="301"/>
      <c r="D28" s="310"/>
      <c r="E28" s="302"/>
    </row>
    <row r="29" spans="1:5" ht="15.75" thickBot="1" x14ac:dyDescent="0.3">
      <c r="A29" s="293" t="s">
        <v>208</v>
      </c>
      <c r="B29" s="314"/>
      <c r="C29" s="315">
        <v>91654532.448000014</v>
      </c>
      <c r="D29" s="295"/>
      <c r="E29" s="316">
        <f>E12+E14+E16+E26</f>
        <v>89461213.130000025</v>
      </c>
    </row>
    <row r="30" spans="1:5" ht="15.75" thickTop="1" x14ac:dyDescent="0.25">
      <c r="A30" s="293"/>
      <c r="B30" s="314"/>
      <c r="C30" s="298"/>
      <c r="D30" s="295"/>
      <c r="E30" s="300"/>
    </row>
    <row r="31" spans="1:5" ht="15" x14ac:dyDescent="0.25">
      <c r="A31" s="317" t="s">
        <v>209</v>
      </c>
      <c r="B31" s="314"/>
      <c r="C31" s="298">
        <v>20600000</v>
      </c>
      <c r="D31" s="295"/>
      <c r="E31" s="300">
        <v>32500000</v>
      </c>
    </row>
    <row r="32" spans="1:5" ht="14.25" x14ac:dyDescent="0.2">
      <c r="A32" s="149"/>
      <c r="B32" s="308"/>
      <c r="C32" s="301"/>
      <c r="D32" s="310"/>
      <c r="E32" s="302"/>
    </row>
    <row r="33" spans="1:5" ht="14.25" x14ac:dyDescent="0.2">
      <c r="A33" s="149"/>
      <c r="B33" s="308"/>
      <c r="C33" s="301"/>
      <c r="D33" s="310"/>
      <c r="E33" s="302"/>
    </row>
    <row r="34" spans="1:5" ht="14.25" x14ac:dyDescent="0.2">
      <c r="A34" s="293" t="s">
        <v>210</v>
      </c>
      <c r="B34" s="314"/>
      <c r="C34" s="301"/>
      <c r="D34" s="295"/>
      <c r="E34" s="302"/>
    </row>
    <row r="35" spans="1:5" ht="14.25" x14ac:dyDescent="0.2">
      <c r="A35" s="293"/>
      <c r="B35" s="314"/>
      <c r="C35" s="301"/>
      <c r="D35" s="295"/>
      <c r="E35" s="302"/>
    </row>
    <row r="36" spans="1:5" ht="14.25" x14ac:dyDescent="0.2">
      <c r="A36" s="293"/>
      <c r="B36" s="314"/>
      <c r="C36" s="301"/>
      <c r="D36" s="295"/>
      <c r="E36" s="302"/>
    </row>
    <row r="37" spans="1:5" ht="15" x14ac:dyDescent="0.25">
      <c r="A37" s="125" t="s">
        <v>211</v>
      </c>
      <c r="B37" s="303"/>
      <c r="C37" s="298">
        <v>19501309.738000002</v>
      </c>
      <c r="D37" s="304"/>
      <c r="E37" s="300">
        <f>riepilogo!O52</f>
        <v>19218935.719999999</v>
      </c>
    </row>
    <row r="38" spans="1:5" ht="14.25" x14ac:dyDescent="0.2">
      <c r="A38" s="307" t="s">
        <v>212</v>
      </c>
      <c r="B38" s="297">
        <v>7641108.1600000001</v>
      </c>
      <c r="C38" s="301"/>
      <c r="D38" s="299">
        <f>riepilogo!O39</f>
        <v>8319720.5600000005</v>
      </c>
      <c r="E38" s="302"/>
    </row>
    <row r="39" spans="1:5" ht="14.25" x14ac:dyDescent="0.2">
      <c r="A39" s="293"/>
      <c r="B39" s="314"/>
      <c r="C39" s="301"/>
      <c r="D39" s="295"/>
      <c r="E39" s="302"/>
    </row>
    <row r="40" spans="1:5" ht="14.25" x14ac:dyDescent="0.2">
      <c r="A40" s="318" t="s">
        <v>213</v>
      </c>
      <c r="B40" s="308"/>
      <c r="C40" s="301"/>
      <c r="D40" s="310"/>
      <c r="E40" s="302"/>
    </row>
    <row r="41" spans="1:5" ht="15" x14ac:dyDescent="0.25">
      <c r="A41" s="149" t="s">
        <v>214</v>
      </c>
      <c r="B41" s="308"/>
      <c r="C41" s="298">
        <v>10615451.659999998</v>
      </c>
      <c r="D41" s="310"/>
      <c r="E41" s="300">
        <f>E16+E26</f>
        <v>10671457.399999999</v>
      </c>
    </row>
    <row r="42" spans="1:5" ht="15" x14ac:dyDescent="0.25">
      <c r="A42" s="149" t="s">
        <v>215</v>
      </c>
      <c r="B42" s="308"/>
      <c r="C42" s="298">
        <v>40000000</v>
      </c>
      <c r="D42" s="310"/>
      <c r="E42" s="300">
        <v>40000000</v>
      </c>
    </row>
    <row r="43" spans="1:5" ht="14.25" x14ac:dyDescent="0.2">
      <c r="A43" s="319" t="s">
        <v>216</v>
      </c>
      <c r="B43" s="297">
        <v>0</v>
      </c>
      <c r="C43" s="301"/>
      <c r="D43" s="299">
        <v>0</v>
      </c>
      <c r="E43" s="302"/>
    </row>
    <row r="44" spans="1:5" ht="14.25" x14ac:dyDescent="0.2">
      <c r="A44" s="149"/>
      <c r="B44" s="308"/>
      <c r="C44" s="301"/>
      <c r="D44" s="310"/>
      <c r="E44" s="302"/>
    </row>
    <row r="45" spans="1:5" ht="15" x14ac:dyDescent="0.25">
      <c r="A45" s="149" t="s">
        <v>217</v>
      </c>
      <c r="B45" s="308"/>
      <c r="C45" s="298">
        <v>21537771.050000004</v>
      </c>
      <c r="D45" s="310"/>
      <c r="E45" s="300">
        <f>'[1]situazione finanziaria'!C48</f>
        <v>19570820.010000013</v>
      </c>
    </row>
    <row r="46" spans="1:5" ht="14.25" x14ac:dyDescent="0.2">
      <c r="A46" s="319" t="s">
        <v>218</v>
      </c>
      <c r="B46" s="320">
        <v>-4870047.2199999988</v>
      </c>
      <c r="C46" s="301"/>
      <c r="D46" s="321">
        <f>'[1]situazione finanziaria'!B44</f>
        <v>-1966951.039999997</v>
      </c>
      <c r="E46" s="302"/>
    </row>
    <row r="47" spans="1:5" ht="14.25" x14ac:dyDescent="0.2">
      <c r="A47" s="149"/>
      <c r="B47" s="308"/>
      <c r="C47" s="322"/>
      <c r="D47" s="310"/>
      <c r="E47" s="323"/>
    </row>
    <row r="48" spans="1:5" s="73" customFormat="1" ht="15" x14ac:dyDescent="0.25">
      <c r="A48" s="125" t="s">
        <v>219</v>
      </c>
      <c r="B48" s="303"/>
      <c r="C48" s="298">
        <v>72153222.710000008</v>
      </c>
      <c r="D48" s="304"/>
      <c r="E48" s="300">
        <f>SUM(E41:E47)</f>
        <v>70242277.410000011</v>
      </c>
    </row>
    <row r="49" spans="1:5" ht="14.25" x14ac:dyDescent="0.2">
      <c r="A49" s="149"/>
      <c r="B49" s="308"/>
      <c r="C49" s="301"/>
      <c r="D49" s="310"/>
      <c r="E49" s="302"/>
    </row>
    <row r="50" spans="1:5" ht="15.75" thickBot="1" x14ac:dyDescent="0.3">
      <c r="A50" s="293" t="s">
        <v>220</v>
      </c>
      <c r="B50" s="314"/>
      <c r="C50" s="315">
        <v>91654532.448000014</v>
      </c>
      <c r="D50" s="295"/>
      <c r="E50" s="316">
        <f>E37+E48</f>
        <v>89461213.13000001</v>
      </c>
    </row>
    <row r="51" spans="1:5" ht="15.75" thickTop="1" x14ac:dyDescent="0.25">
      <c r="A51" s="293"/>
      <c r="B51" s="314"/>
      <c r="C51" s="298"/>
      <c r="D51" s="295"/>
      <c r="E51" s="300"/>
    </row>
    <row r="52" spans="1:5" ht="15" x14ac:dyDescent="0.25">
      <c r="A52" s="324" t="s">
        <v>221</v>
      </c>
      <c r="B52" s="314"/>
      <c r="C52" s="298">
        <v>20600000</v>
      </c>
      <c r="D52" s="295"/>
      <c r="E52" s="300">
        <v>32500000</v>
      </c>
    </row>
    <row r="53" spans="1:5" x14ac:dyDescent="0.2">
      <c r="A53" s="149"/>
      <c r="B53" s="149"/>
      <c r="C53" s="37"/>
      <c r="D53" s="103"/>
      <c r="E53" s="296"/>
    </row>
    <row r="54" spans="1:5" x14ac:dyDescent="0.2">
      <c r="A54" s="173"/>
      <c r="B54" s="173"/>
      <c r="C54" s="170"/>
      <c r="D54" s="171"/>
      <c r="E54" s="325"/>
    </row>
    <row r="55" spans="1:5" x14ac:dyDescent="0.2">
      <c r="C55" s="210"/>
    </row>
    <row r="56" spans="1:5" x14ac:dyDescent="0.2">
      <c r="C56" s="103"/>
    </row>
    <row r="84" spans="5:5" x14ac:dyDescent="0.2">
      <c r="E84" s="280">
        <f>E48-C48</f>
        <v>-1910945.299999997</v>
      </c>
    </row>
    <row r="85" spans="5:5" x14ac:dyDescent="0.2">
      <c r="E85" s="280">
        <f>'[1]effetto patrimoniale'!C32</f>
        <v>-1910945.299999997</v>
      </c>
    </row>
    <row r="107" spans="1:5" x14ac:dyDescent="0.2">
      <c r="A107" s="326"/>
      <c r="B107" s="326"/>
      <c r="C107" s="326"/>
      <c r="D107" s="326"/>
      <c r="E107" s="326"/>
    </row>
    <row r="108" spans="1:5" ht="14.25" x14ac:dyDescent="0.2">
      <c r="A108" s="327" t="s">
        <v>197</v>
      </c>
      <c r="B108" s="327"/>
      <c r="C108" s="327"/>
      <c r="D108" s="327"/>
    </row>
    <row r="109" spans="1:5" ht="14.25" x14ac:dyDescent="0.2">
      <c r="A109" s="327"/>
      <c r="B109" s="327"/>
      <c r="C109" s="327"/>
      <c r="D109" s="327"/>
    </row>
    <row r="110" spans="1:5" x14ac:dyDescent="0.2">
      <c r="A110" s="73" t="s">
        <v>222</v>
      </c>
      <c r="B110" s="73"/>
      <c r="C110" s="73"/>
      <c r="D110" s="328">
        <v>37160471591</v>
      </c>
      <c r="E110" s="329"/>
    </row>
    <row r="111" spans="1:5" x14ac:dyDescent="0.2">
      <c r="D111" s="328"/>
    </row>
    <row r="112" spans="1:5" x14ac:dyDescent="0.2">
      <c r="A112" s="73" t="s">
        <v>223</v>
      </c>
      <c r="B112" s="73"/>
      <c r="C112" s="73"/>
      <c r="D112" s="330" t="e">
        <f>riepilogo!#REF!</f>
        <v>#REF!</v>
      </c>
      <c r="E112" s="329"/>
    </row>
    <row r="113" spans="1:5" x14ac:dyDescent="0.2">
      <c r="A113" s="73"/>
      <c r="B113" s="73"/>
      <c r="C113" s="73"/>
      <c r="D113" s="331"/>
      <c r="E113" s="329"/>
    </row>
    <row r="114" spans="1:5" x14ac:dyDescent="0.2">
      <c r="A114" s="73" t="s">
        <v>224</v>
      </c>
      <c r="B114" s="73"/>
      <c r="C114" s="73"/>
      <c r="D114" s="331"/>
      <c r="E114" s="329" t="e">
        <f>SUM(D110:D112)</f>
        <v>#REF!</v>
      </c>
    </row>
    <row r="115" spans="1:5" x14ac:dyDescent="0.2">
      <c r="A115" s="73"/>
      <c r="B115" s="73"/>
      <c r="C115" s="73"/>
      <c r="D115" s="73"/>
      <c r="E115" s="329"/>
    </row>
    <row r="116" spans="1:5" x14ac:dyDescent="0.2">
      <c r="A116" s="73" t="s">
        <v>225</v>
      </c>
      <c r="B116" s="73"/>
      <c r="C116" s="73"/>
      <c r="D116" s="73"/>
      <c r="E116" s="329">
        <f>riepilogo!O25</f>
        <v>402916.87</v>
      </c>
    </row>
    <row r="117" spans="1:5" x14ac:dyDescent="0.2">
      <c r="A117" s="73"/>
      <c r="B117" s="73"/>
      <c r="C117" s="73"/>
      <c r="D117" s="73"/>
      <c r="E117" s="329"/>
    </row>
    <row r="118" spans="1:5" x14ac:dyDescent="0.2">
      <c r="A118" s="332" t="s">
        <v>226</v>
      </c>
      <c r="B118" s="332"/>
      <c r="C118" s="332"/>
      <c r="D118" s="73"/>
      <c r="E118" s="329"/>
    </row>
    <row r="119" spans="1:5" x14ac:dyDescent="0.2">
      <c r="A119" s="22" t="s">
        <v>227</v>
      </c>
      <c r="D119" s="333">
        <f>((720000+34156800+17070000+1224000+16483200+9720000)+(78720000)+(42360000+20134800+1918800+1812000+31440000))+((289004400))+((373915200))+((233394000))</f>
        <v>1152073200</v>
      </c>
    </row>
    <row r="120" spans="1:5" x14ac:dyDescent="0.2">
      <c r="A120" s="22" t="s">
        <v>204</v>
      </c>
      <c r="D120" s="334">
        <f>((10666800+931200)+(624000+79510767))+((23044366))+((77806107))+((187597173))</f>
        <v>380180413</v>
      </c>
    </row>
    <row r="121" spans="1:5" x14ac:dyDescent="0.2">
      <c r="A121" s="22" t="s">
        <v>206</v>
      </c>
      <c r="D121" s="334">
        <f>((1896000+15480000+1872000+637800))+((3384000))+((29805948))+((73483432))</f>
        <v>126559180</v>
      </c>
    </row>
    <row r="122" spans="1:5" x14ac:dyDescent="0.2">
      <c r="A122" s="22" t="s">
        <v>228</v>
      </c>
      <c r="D122" s="334">
        <f>((6240000))+((173610000))+((74176140))+((41336080))</f>
        <v>295362220</v>
      </c>
    </row>
    <row r="123" spans="1:5" x14ac:dyDescent="0.2">
      <c r="A123" s="22" t="s">
        <v>207</v>
      </c>
      <c r="D123" s="335">
        <f>((76618117+1140000+11736045+86600+33000)+(1267833+11921000))+((84746140))+((36281348))+((26425420))</f>
        <v>250255503</v>
      </c>
    </row>
    <row r="124" spans="1:5" x14ac:dyDescent="0.2">
      <c r="E124" s="334"/>
    </row>
    <row r="125" spans="1:5" x14ac:dyDescent="0.2">
      <c r="A125" s="73" t="s">
        <v>229</v>
      </c>
      <c r="B125" s="73"/>
      <c r="C125" s="73"/>
      <c r="D125" s="73"/>
      <c r="E125" s="336">
        <f>SUM(D119:D123)</f>
        <v>2204430516</v>
      </c>
    </row>
    <row r="128" spans="1:5" ht="15.75" thickBot="1" x14ac:dyDescent="0.3">
      <c r="A128" s="327" t="s">
        <v>208</v>
      </c>
      <c r="B128" s="327"/>
      <c r="C128" s="327"/>
      <c r="D128" s="327"/>
      <c r="E128" s="337" t="e">
        <f>E114+E116+E125</f>
        <v>#REF!</v>
      </c>
    </row>
    <row r="129" spans="1:5" ht="13.5" thickTop="1" x14ac:dyDescent="0.2"/>
    <row r="131" spans="1:5" ht="14.25" x14ac:dyDescent="0.2">
      <c r="A131" s="327" t="s">
        <v>210</v>
      </c>
      <c r="B131" s="327"/>
      <c r="C131" s="327"/>
      <c r="D131" s="327"/>
    </row>
    <row r="132" spans="1:5" ht="14.25" x14ac:dyDescent="0.2">
      <c r="A132" s="327"/>
      <c r="B132" s="327"/>
      <c r="C132" s="327"/>
      <c r="D132" s="327"/>
    </row>
    <row r="133" spans="1:5" ht="14.25" x14ac:dyDescent="0.2">
      <c r="A133" s="327"/>
      <c r="B133" s="327"/>
      <c r="C133" s="327"/>
      <c r="D133" s="327"/>
    </row>
    <row r="134" spans="1:5" x14ac:dyDescent="0.2">
      <c r="A134" s="73" t="s">
        <v>211</v>
      </c>
      <c r="B134" s="73"/>
      <c r="C134" s="73"/>
      <c r="D134" s="73"/>
      <c r="E134" s="329">
        <f>riepilogo!O52</f>
        <v>19218935.719999999</v>
      </c>
    </row>
    <row r="135" spans="1:5" x14ac:dyDescent="0.2">
      <c r="A135" s="185" t="s">
        <v>230</v>
      </c>
      <c r="B135" s="185"/>
      <c r="C135" s="185"/>
      <c r="D135" s="328">
        <f>riepilogo!O39</f>
        <v>8319720.5600000005</v>
      </c>
    </row>
    <row r="136" spans="1:5" ht="14.25" x14ac:dyDescent="0.2">
      <c r="A136" s="327"/>
      <c r="B136" s="327"/>
      <c r="C136" s="327"/>
      <c r="D136" s="327"/>
    </row>
    <row r="137" spans="1:5" x14ac:dyDescent="0.2">
      <c r="A137" s="332" t="s">
        <v>213</v>
      </c>
      <c r="B137" s="332"/>
      <c r="C137" s="332"/>
    </row>
    <row r="138" spans="1:5" x14ac:dyDescent="0.2">
      <c r="A138" s="22" t="s">
        <v>214</v>
      </c>
      <c r="D138" s="328">
        <f>E125</f>
        <v>2204430516</v>
      </c>
    </row>
    <row r="139" spans="1:5" x14ac:dyDescent="0.2">
      <c r="A139" s="22" t="s">
        <v>215</v>
      </c>
      <c r="D139" s="328">
        <f>5968430066+14773874255+10300300617</f>
        <v>31042604938</v>
      </c>
    </row>
    <row r="140" spans="1:5" x14ac:dyDescent="0.2">
      <c r="A140" s="22" t="s">
        <v>231</v>
      </c>
      <c r="D140" s="330" t="e">
        <f>riepilogo!#REF!</f>
        <v>#REF!</v>
      </c>
    </row>
    <row r="142" spans="1:5" s="73" customFormat="1" x14ac:dyDescent="0.2">
      <c r="A142" s="73" t="s">
        <v>219</v>
      </c>
      <c r="E142" s="336" t="e">
        <f>SUM(D138:D140)</f>
        <v>#REF!</v>
      </c>
    </row>
    <row r="145" spans="1:5" ht="15.75" thickBot="1" x14ac:dyDescent="0.3">
      <c r="A145" s="327" t="s">
        <v>220</v>
      </c>
      <c r="B145" s="327"/>
      <c r="C145" s="327"/>
      <c r="D145" s="327"/>
      <c r="E145" s="337" t="e">
        <f>E134+E142</f>
        <v>#REF!</v>
      </c>
    </row>
    <row r="146" spans="1:5" ht="13.5" thickTop="1" x14ac:dyDescent="0.2"/>
  </sheetData>
  <mergeCells count="6">
    <mergeCell ref="A1:E1"/>
    <mergeCell ref="A2:E2"/>
    <mergeCell ref="A4:E4"/>
    <mergeCell ref="A5:E5"/>
    <mergeCell ref="B8:C8"/>
    <mergeCell ref="D8:E8"/>
  </mergeCells>
  <pageMargins left="0.74803149606299213" right="0.74803149606299213" top="0.98425196850393704" bottom="0.98425196850393704" header="0.51181102362204722" footer="0.51181102362204722"/>
  <pageSetup paperSize="9" scale="77" orientation="portrait" horizontalDpi="300" verticalDpi="300" r:id="rId1"/>
  <headerFooter alignWithMargins="0">
    <oddHeader>&amp;RAllegato 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entrate</vt:lpstr>
      <vt:lpstr>uscite</vt:lpstr>
      <vt:lpstr>riepilogo</vt:lpstr>
      <vt:lpstr>conto patrimonio</vt:lpstr>
      <vt:lpstr>'conto patrimonio'!Area_stampa</vt:lpstr>
      <vt:lpstr>entrate!Area_stampa</vt:lpstr>
      <vt:lpstr>riepilogo!Area_stampa</vt:lpstr>
      <vt:lpstr>uscite!Area_stampa</vt:lpstr>
      <vt:lpstr>cassa</vt:lpstr>
      <vt:lpstr>entrate!Titoli_stampa</vt:lpstr>
      <vt:lpstr>uscite!Titoli_stampa</vt:lpstr>
    </vt:vector>
  </TitlesOfParts>
  <Company>AEEG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robideli</dc:creator>
  <cp:lastModifiedBy>robideli</cp:lastModifiedBy>
  <cp:lastPrinted>2013-04-24T13:23:56Z</cp:lastPrinted>
  <dcterms:created xsi:type="dcterms:W3CDTF">2013-04-24T12:59:21Z</dcterms:created>
  <dcterms:modified xsi:type="dcterms:W3CDTF">2013-04-24T13:23:58Z</dcterms:modified>
</cp:coreProperties>
</file>